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6470" yWindow="-15" windowWidth="9420" windowHeight="6105" tabRatio="672"/>
  </bookViews>
  <sheets>
    <sheet name="Assignment" sheetId="8" r:id="rId1"/>
    <sheet name="Problem 1" sheetId="4" r:id="rId2"/>
    <sheet name="Problem 2" sheetId="5" r:id="rId3"/>
    <sheet name="Problem 3" sheetId="6" r:id="rId4"/>
    <sheet name="Problem 4" sheetId="7" r:id="rId5"/>
  </sheets>
  <calcPr calcId="145621"/>
</workbook>
</file>

<file path=xl/calcChain.xml><?xml version="1.0" encoding="utf-8"?>
<calcChain xmlns="http://schemas.openxmlformats.org/spreadsheetml/2006/main">
  <c r="K17" i="6" l="1"/>
  <c r="K77" i="6" l="1"/>
  <c r="K57" i="6"/>
  <c r="K37" i="6"/>
  <c r="K81" i="6" l="1"/>
  <c r="K79" i="6"/>
  <c r="K78" i="6"/>
  <c r="K82" i="6"/>
  <c r="K61" i="6"/>
  <c r="K41" i="6"/>
  <c r="K22" i="6"/>
  <c r="K21" i="6"/>
  <c r="K19" i="6"/>
  <c r="K18" i="6"/>
  <c r="F85" i="7"/>
  <c r="F65" i="7"/>
  <c r="F45" i="7"/>
  <c r="F25" i="7"/>
  <c r="F85" i="6"/>
  <c r="F65" i="6"/>
  <c r="F45" i="6"/>
  <c r="F25" i="6"/>
  <c r="P70" i="7" a="1"/>
  <c r="Q74" i="7" s="1"/>
  <c r="P50" i="7" a="1"/>
  <c r="Q54" i="7" s="1"/>
  <c r="P30" i="7" a="1"/>
  <c r="Q34" i="7" s="1"/>
  <c r="P10" i="7" a="1"/>
  <c r="Q11" i="7" s="1"/>
  <c r="B83" i="7"/>
  <c r="B86" i="7" s="1"/>
  <c r="C82" i="7"/>
  <c r="B82" i="7"/>
  <c r="C81" i="7"/>
  <c r="B81" i="7"/>
  <c r="D79" i="7" s="1"/>
  <c r="C80" i="7"/>
  <c r="B80" i="7"/>
  <c r="E79" i="7"/>
  <c r="E78" i="7"/>
  <c r="E77" i="7"/>
  <c r="E76" i="7"/>
  <c r="E75" i="7"/>
  <c r="E74" i="7"/>
  <c r="E73" i="7"/>
  <c r="E72" i="7"/>
  <c r="E71" i="7"/>
  <c r="E70" i="7"/>
  <c r="E69" i="7"/>
  <c r="E80" i="7" s="1"/>
  <c r="B63" i="7"/>
  <c r="B66" i="7" s="1"/>
  <c r="C62" i="7"/>
  <c r="B62" i="7"/>
  <c r="C61" i="7"/>
  <c r="B61" i="7"/>
  <c r="D59" i="7" s="1"/>
  <c r="E60" i="7"/>
  <c r="C60" i="7"/>
  <c r="B60" i="7"/>
  <c r="E59" i="7"/>
  <c r="E58" i="7"/>
  <c r="E57" i="7"/>
  <c r="E56" i="7"/>
  <c r="E55" i="7"/>
  <c r="E54" i="7"/>
  <c r="E53" i="7"/>
  <c r="E52" i="7"/>
  <c r="E51" i="7"/>
  <c r="E50" i="7"/>
  <c r="E49" i="7"/>
  <c r="E61" i="7" s="1"/>
  <c r="B43" i="7"/>
  <c r="C42" i="7"/>
  <c r="B42" i="7"/>
  <c r="B46" i="7" s="1"/>
  <c r="C41" i="7"/>
  <c r="B41" i="7"/>
  <c r="E40" i="7"/>
  <c r="C40" i="7"/>
  <c r="B40" i="7"/>
  <c r="E39" i="7"/>
  <c r="D39" i="7"/>
  <c r="E38" i="7"/>
  <c r="D38" i="7"/>
  <c r="E37" i="7"/>
  <c r="D37" i="7"/>
  <c r="E36" i="7"/>
  <c r="D36" i="7"/>
  <c r="E35" i="7"/>
  <c r="D35" i="7"/>
  <c r="E34" i="7"/>
  <c r="D34" i="7"/>
  <c r="E33" i="7"/>
  <c r="D33" i="7"/>
  <c r="E32" i="7"/>
  <c r="D32" i="7"/>
  <c r="E31" i="7"/>
  <c r="D31" i="7"/>
  <c r="E30" i="7"/>
  <c r="D30" i="7"/>
  <c r="E29" i="7"/>
  <c r="E41" i="7" s="1"/>
  <c r="D29" i="7"/>
  <c r="D40" i="7" s="1"/>
  <c r="B24" i="7"/>
  <c r="B23" i="7"/>
  <c r="C22" i="7"/>
  <c r="B22" i="7"/>
  <c r="B26" i="7" s="1"/>
  <c r="C21" i="7"/>
  <c r="B21" i="7"/>
  <c r="B25" i="7" s="1"/>
  <c r="C20" i="7"/>
  <c r="B20" i="7"/>
  <c r="E19" i="7"/>
  <c r="D19" i="7"/>
  <c r="E18" i="7"/>
  <c r="D18" i="7"/>
  <c r="E17" i="7"/>
  <c r="D17" i="7"/>
  <c r="E16" i="7"/>
  <c r="D16" i="7"/>
  <c r="E15" i="7"/>
  <c r="D15" i="7"/>
  <c r="E14" i="7"/>
  <c r="D14" i="7"/>
  <c r="E13" i="7"/>
  <c r="D13" i="7"/>
  <c r="E12" i="7"/>
  <c r="D12" i="7"/>
  <c r="E11" i="7"/>
  <c r="D11" i="7"/>
  <c r="E10" i="7"/>
  <c r="D10" i="7"/>
  <c r="E9" i="7"/>
  <c r="E20" i="7" s="1"/>
  <c r="D9" i="7"/>
  <c r="K62" i="6" l="1"/>
  <c r="K58" i="6"/>
  <c r="K59" i="6"/>
  <c r="K42" i="6"/>
  <c r="K38" i="6"/>
  <c r="K39" i="6"/>
  <c r="Q71" i="7"/>
  <c r="Q73" i="7"/>
  <c r="P71" i="7"/>
  <c r="P73" i="7"/>
  <c r="P70" i="7"/>
  <c r="P72" i="7"/>
  <c r="P74" i="7"/>
  <c r="Q70" i="7"/>
  <c r="Q72" i="7"/>
  <c r="Q51" i="7"/>
  <c r="Q53" i="7"/>
  <c r="P51" i="7"/>
  <c r="P53" i="7"/>
  <c r="P50" i="7"/>
  <c r="P52" i="7"/>
  <c r="P54" i="7"/>
  <c r="Q50" i="7"/>
  <c r="Q52" i="7"/>
  <c r="Q31" i="7"/>
  <c r="Q33" i="7"/>
  <c r="P31" i="7"/>
  <c r="P33" i="7"/>
  <c r="P30" i="7"/>
  <c r="P32" i="7"/>
  <c r="P34" i="7"/>
  <c r="Q30" i="7"/>
  <c r="Q32" i="7"/>
  <c r="P13" i="7"/>
  <c r="P11" i="7"/>
  <c r="Q14" i="7"/>
  <c r="Q12" i="7"/>
  <c r="Q10" i="7"/>
  <c r="P14" i="7"/>
  <c r="P12" i="7"/>
  <c r="P10" i="7"/>
  <c r="Q13" i="7"/>
  <c r="D20" i="7"/>
  <c r="D21" i="7"/>
  <c r="F39" i="7"/>
  <c r="G39" i="7" s="1"/>
  <c r="F38" i="7"/>
  <c r="G38" i="7" s="1"/>
  <c r="F37" i="7"/>
  <c r="G37" i="7" s="1"/>
  <c r="F36" i="7"/>
  <c r="G36" i="7" s="1"/>
  <c r="F35" i="7"/>
  <c r="G35" i="7" s="1"/>
  <c r="F34" i="7"/>
  <c r="G34" i="7" s="1"/>
  <c r="F33" i="7"/>
  <c r="G33" i="7" s="1"/>
  <c r="F32" i="7"/>
  <c r="G32" i="7" s="1"/>
  <c r="F31" i="7"/>
  <c r="G31" i="7" s="1"/>
  <c r="F30" i="7"/>
  <c r="G30" i="7" s="1"/>
  <c r="F19" i="7"/>
  <c r="G19" i="7" s="1"/>
  <c r="F18" i="7"/>
  <c r="G18" i="7" s="1"/>
  <c r="F17" i="7"/>
  <c r="G17" i="7" s="1"/>
  <c r="F16" i="7"/>
  <c r="G16" i="7" s="1"/>
  <c r="F15" i="7"/>
  <c r="G15" i="7" s="1"/>
  <c r="F14" i="7"/>
  <c r="G14" i="7" s="1"/>
  <c r="F13" i="7"/>
  <c r="G13" i="7" s="1"/>
  <c r="F12" i="7"/>
  <c r="G12" i="7" s="1"/>
  <c r="F11" i="7"/>
  <c r="G11" i="7" s="1"/>
  <c r="F10" i="7"/>
  <c r="G10" i="7" s="1"/>
  <c r="F9" i="7"/>
  <c r="B65" i="7"/>
  <c r="E81" i="7"/>
  <c r="E21" i="7"/>
  <c r="D41" i="7"/>
  <c r="B44" i="7"/>
  <c r="B64" i="7"/>
  <c r="D49" i="7"/>
  <c r="D50" i="7"/>
  <c r="D51" i="7"/>
  <c r="D52" i="7"/>
  <c r="D53" i="7"/>
  <c r="D54" i="7"/>
  <c r="D55" i="7"/>
  <c r="D56" i="7"/>
  <c r="D57" i="7"/>
  <c r="D58" i="7"/>
  <c r="D69" i="7"/>
  <c r="D70" i="7"/>
  <c r="D71" i="7"/>
  <c r="D72" i="7"/>
  <c r="D73" i="7"/>
  <c r="D74" i="7"/>
  <c r="D75" i="7"/>
  <c r="D76" i="7"/>
  <c r="D77" i="7"/>
  <c r="D78" i="7"/>
  <c r="B84" i="7"/>
  <c r="F78" i="7" l="1"/>
  <c r="G78" i="7" s="1"/>
  <c r="F76" i="7"/>
  <c r="G76" i="7" s="1"/>
  <c r="F74" i="7"/>
  <c r="G74" i="7" s="1"/>
  <c r="F72" i="7"/>
  <c r="G72" i="7" s="1"/>
  <c r="F70" i="7"/>
  <c r="G70" i="7" s="1"/>
  <c r="D61" i="7"/>
  <c r="D60" i="7"/>
  <c r="G9" i="7"/>
  <c r="F21" i="7"/>
  <c r="F20" i="7"/>
  <c r="F59" i="7"/>
  <c r="G59" i="7" s="1"/>
  <c r="F55" i="7"/>
  <c r="G55" i="7" s="1"/>
  <c r="F53" i="7"/>
  <c r="G53" i="7" s="1"/>
  <c r="F51" i="7"/>
  <c r="G51" i="7" s="1"/>
  <c r="F49" i="7"/>
  <c r="F58" i="7"/>
  <c r="G58" i="7" s="1"/>
  <c r="F57" i="7"/>
  <c r="G57" i="7" s="1"/>
  <c r="F56" i="7"/>
  <c r="G56" i="7" s="1"/>
  <c r="F54" i="7"/>
  <c r="G54" i="7" s="1"/>
  <c r="F52" i="7"/>
  <c r="G52" i="7" s="1"/>
  <c r="F50" i="7"/>
  <c r="G50" i="7" s="1"/>
  <c r="D81" i="7"/>
  <c r="D80" i="7"/>
  <c r="F29" i="7"/>
  <c r="B85" i="7"/>
  <c r="F79" i="7" s="1"/>
  <c r="G79" i="7" s="1"/>
  <c r="B45" i="7"/>
  <c r="F69" i="7" l="1"/>
  <c r="F73" i="7"/>
  <c r="G73" i="7" s="1"/>
  <c r="F77" i="7"/>
  <c r="G77" i="7" s="1"/>
  <c r="F41" i="7"/>
  <c r="F40" i="7"/>
  <c r="G29" i="7"/>
  <c r="F23" i="7"/>
  <c r="G21" i="7"/>
  <c r="G20" i="7"/>
  <c r="F60" i="7"/>
  <c r="G49" i="7"/>
  <c r="F61" i="7"/>
  <c r="F71" i="7"/>
  <c r="G71" i="7" s="1"/>
  <c r="F75" i="7"/>
  <c r="G75" i="7" s="1"/>
  <c r="G60" i="7" l="1"/>
  <c r="F63" i="7"/>
  <c r="G61" i="7"/>
  <c r="F24" i="7"/>
  <c r="G40" i="7"/>
  <c r="F43" i="7"/>
  <c r="G41" i="7"/>
  <c r="F80" i="7"/>
  <c r="G69" i="7"/>
  <c r="F81" i="7"/>
  <c r="F44" i="7" l="1"/>
  <c r="F83" i="7"/>
  <c r="G81" i="7"/>
  <c r="G80" i="7"/>
  <c r="F64" i="7"/>
  <c r="F84" i="7" l="1"/>
  <c r="F83" i="6" l="1"/>
  <c r="F63" i="6"/>
  <c r="F43" i="6"/>
  <c r="F24" i="6"/>
  <c r="F70" i="6"/>
  <c r="F71" i="6"/>
  <c r="F72" i="6"/>
  <c r="F73" i="6"/>
  <c r="F74" i="6"/>
  <c r="F75" i="6"/>
  <c r="F76" i="6"/>
  <c r="F77" i="6"/>
  <c r="F78" i="6"/>
  <c r="F79" i="6"/>
  <c r="F69" i="6"/>
  <c r="F50" i="6"/>
  <c r="F51" i="6"/>
  <c r="F52" i="6"/>
  <c r="F53" i="6"/>
  <c r="F54" i="6"/>
  <c r="F55" i="6"/>
  <c r="F56" i="6"/>
  <c r="F57" i="6"/>
  <c r="F58" i="6"/>
  <c r="F59" i="6"/>
  <c r="F49" i="6"/>
  <c r="F29" i="6"/>
  <c r="F39" i="6"/>
  <c r="F38" i="6"/>
  <c r="F37" i="6"/>
  <c r="F36" i="6"/>
  <c r="F35" i="6"/>
  <c r="F34" i="6"/>
  <c r="F33" i="6"/>
  <c r="F32" i="6"/>
  <c r="F31" i="6"/>
  <c r="F30" i="6"/>
  <c r="F10" i="6"/>
  <c r="F11" i="6"/>
  <c r="F12" i="6"/>
  <c r="F13" i="6"/>
  <c r="F14" i="6"/>
  <c r="F15" i="6"/>
  <c r="F16" i="6"/>
  <c r="F17" i="6"/>
  <c r="F18" i="6"/>
  <c r="F19" i="6"/>
  <c r="F9" i="6"/>
  <c r="G79" i="6"/>
  <c r="E79" i="6"/>
  <c r="D79" i="6"/>
  <c r="G78" i="6"/>
  <c r="E78" i="6"/>
  <c r="D78" i="6"/>
  <c r="G77" i="6"/>
  <c r="E77" i="6"/>
  <c r="D77" i="6"/>
  <c r="G76" i="6"/>
  <c r="E76" i="6"/>
  <c r="D76" i="6"/>
  <c r="G75" i="6"/>
  <c r="E75" i="6"/>
  <c r="D75" i="6"/>
  <c r="G74" i="6"/>
  <c r="E74" i="6"/>
  <c r="D74" i="6"/>
  <c r="G73" i="6"/>
  <c r="E73" i="6"/>
  <c r="D73" i="6"/>
  <c r="G72" i="6"/>
  <c r="E72" i="6"/>
  <c r="D72" i="6"/>
  <c r="G71" i="6"/>
  <c r="E71" i="6"/>
  <c r="D71" i="6"/>
  <c r="G70" i="6"/>
  <c r="E70" i="6"/>
  <c r="D70" i="6"/>
  <c r="G69" i="6"/>
  <c r="E69" i="6"/>
  <c r="E81" i="6" s="1"/>
  <c r="D69" i="6"/>
  <c r="D81" i="6" s="1"/>
  <c r="G59" i="6"/>
  <c r="E59" i="6"/>
  <c r="D59" i="6"/>
  <c r="G58" i="6"/>
  <c r="E58" i="6"/>
  <c r="D58" i="6"/>
  <c r="G57" i="6"/>
  <c r="E57" i="6"/>
  <c r="D57" i="6"/>
  <c r="G56" i="6"/>
  <c r="E56" i="6"/>
  <c r="D56" i="6"/>
  <c r="G55" i="6"/>
  <c r="E55" i="6"/>
  <c r="D55" i="6"/>
  <c r="G54" i="6"/>
  <c r="E54" i="6"/>
  <c r="D54" i="6"/>
  <c r="G53" i="6"/>
  <c r="E53" i="6"/>
  <c r="D53" i="6"/>
  <c r="G52" i="6"/>
  <c r="E52" i="6"/>
  <c r="D52" i="6"/>
  <c r="G51" i="6"/>
  <c r="E51" i="6"/>
  <c r="D51" i="6"/>
  <c r="G50" i="6"/>
  <c r="E50" i="6"/>
  <c r="D50" i="6"/>
  <c r="G49" i="6"/>
  <c r="G61" i="6" s="1"/>
  <c r="F61" i="6"/>
  <c r="E49" i="6"/>
  <c r="E61" i="6" s="1"/>
  <c r="D49" i="6"/>
  <c r="D61" i="6" s="1"/>
  <c r="G39" i="6"/>
  <c r="E39" i="6"/>
  <c r="D39" i="6"/>
  <c r="G38" i="6"/>
  <c r="E38" i="6"/>
  <c r="D38" i="6"/>
  <c r="G37" i="6"/>
  <c r="E37" i="6"/>
  <c r="D37" i="6"/>
  <c r="G36" i="6"/>
  <c r="E36" i="6"/>
  <c r="D36" i="6"/>
  <c r="G35" i="6"/>
  <c r="E35" i="6"/>
  <c r="D35" i="6"/>
  <c r="G34" i="6"/>
  <c r="E34" i="6"/>
  <c r="D34" i="6"/>
  <c r="G33" i="6"/>
  <c r="E33" i="6"/>
  <c r="D33" i="6"/>
  <c r="G32" i="6"/>
  <c r="E32" i="6"/>
  <c r="D32" i="6"/>
  <c r="G31" i="6"/>
  <c r="E31" i="6"/>
  <c r="D31" i="6"/>
  <c r="G30" i="6"/>
  <c r="E30" i="6"/>
  <c r="D30" i="6"/>
  <c r="G29" i="6"/>
  <c r="E29" i="6"/>
  <c r="E41" i="6" s="1"/>
  <c r="D29" i="6"/>
  <c r="D41" i="6" s="1"/>
  <c r="G19" i="6"/>
  <c r="E19" i="6"/>
  <c r="D19" i="6"/>
  <c r="G18" i="6"/>
  <c r="E18" i="6"/>
  <c r="D18" i="6"/>
  <c r="G17" i="6"/>
  <c r="E17" i="6"/>
  <c r="D17" i="6"/>
  <c r="G16" i="6"/>
  <c r="E16" i="6"/>
  <c r="D16" i="6"/>
  <c r="G15" i="6"/>
  <c r="E15" i="6"/>
  <c r="D15" i="6"/>
  <c r="G14" i="6"/>
  <c r="E14" i="6"/>
  <c r="D14" i="6"/>
  <c r="G13" i="6"/>
  <c r="E13" i="6"/>
  <c r="D13" i="6"/>
  <c r="G12" i="6"/>
  <c r="E12" i="6"/>
  <c r="D12" i="6"/>
  <c r="G11" i="6"/>
  <c r="E11" i="6"/>
  <c r="D11" i="6"/>
  <c r="G10" i="6"/>
  <c r="E10" i="6"/>
  <c r="D10" i="6"/>
  <c r="G9" i="6"/>
  <c r="G21" i="6" s="1"/>
  <c r="F21" i="6"/>
  <c r="E9" i="6"/>
  <c r="E21" i="6" s="1"/>
  <c r="D9" i="6"/>
  <c r="D21" i="6" s="1"/>
  <c r="F23" i="6"/>
  <c r="B86" i="6"/>
  <c r="B84" i="6"/>
  <c r="B85" i="6" s="1"/>
  <c r="B66" i="6"/>
  <c r="B64" i="6"/>
  <c r="B65" i="6" s="1"/>
  <c r="B46" i="6"/>
  <c r="B44" i="6"/>
  <c r="B45" i="6" s="1"/>
  <c r="B26" i="6"/>
  <c r="B25" i="6"/>
  <c r="B24" i="6"/>
  <c r="B83" i="6"/>
  <c r="C82" i="6"/>
  <c r="B82" i="6"/>
  <c r="C81" i="6"/>
  <c r="B81" i="6"/>
  <c r="C80" i="6"/>
  <c r="B80" i="6"/>
  <c r="B63" i="6"/>
  <c r="C62" i="6"/>
  <c r="B62" i="6"/>
  <c r="C61" i="6"/>
  <c r="B61" i="6"/>
  <c r="C60" i="6"/>
  <c r="B60" i="6"/>
  <c r="B43" i="6"/>
  <c r="C42" i="6"/>
  <c r="B42" i="6"/>
  <c r="C41" i="6"/>
  <c r="B41" i="6"/>
  <c r="C40" i="6"/>
  <c r="B40" i="6"/>
  <c r="B23" i="6"/>
  <c r="C22" i="6"/>
  <c r="B22" i="6"/>
  <c r="C21" i="6"/>
  <c r="B21" i="6"/>
  <c r="C20" i="6"/>
  <c r="B20" i="6"/>
  <c r="F84" i="6" l="1"/>
  <c r="F64" i="6"/>
  <c r="F44" i="6"/>
  <c r="G41" i="6"/>
  <c r="G40" i="6"/>
  <c r="G81" i="6"/>
  <c r="G80" i="6"/>
  <c r="E20" i="6"/>
  <c r="G20" i="6"/>
  <c r="D40" i="6"/>
  <c r="F40" i="6"/>
  <c r="F41" i="6"/>
  <c r="E60" i="6"/>
  <c r="G60" i="6"/>
  <c r="D80" i="6"/>
  <c r="F80" i="6"/>
  <c r="F81" i="6"/>
  <c r="D20" i="6"/>
  <c r="F20" i="6"/>
  <c r="E40" i="6"/>
  <c r="D60" i="6"/>
  <c r="F60" i="6"/>
  <c r="E80" i="6"/>
  <c r="B83" i="5"/>
  <c r="C82" i="5"/>
  <c r="B82" i="5"/>
  <c r="C81" i="5"/>
  <c r="B81" i="5"/>
  <c r="C80" i="5"/>
  <c r="B80" i="5"/>
  <c r="B63" i="5"/>
  <c r="C62" i="5"/>
  <c r="B62" i="5"/>
  <c r="C61" i="5"/>
  <c r="B61" i="5"/>
  <c r="C60" i="5"/>
  <c r="B60" i="5"/>
  <c r="B43" i="5"/>
  <c r="C42" i="5"/>
  <c r="B42" i="5"/>
  <c r="C41" i="5"/>
  <c r="B41" i="5"/>
  <c r="C40" i="5"/>
  <c r="B40" i="5"/>
  <c r="B23" i="5"/>
  <c r="C22" i="5"/>
  <c r="B22" i="5"/>
  <c r="C21" i="5"/>
  <c r="B21" i="5"/>
  <c r="C20" i="5"/>
  <c r="B20" i="5"/>
</calcChain>
</file>

<file path=xl/sharedStrings.xml><?xml version="1.0" encoding="utf-8"?>
<sst xmlns="http://schemas.openxmlformats.org/spreadsheetml/2006/main" count="294" uniqueCount="63">
  <si>
    <t>Anscombe Data</t>
  </si>
  <si>
    <t>x1</t>
  </si>
  <si>
    <t>y1</t>
  </si>
  <si>
    <t>(x-mean)^2</t>
  </si>
  <si>
    <t>x^2</t>
  </si>
  <si>
    <t>residual</t>
  </si>
  <si>
    <t>residual^2</t>
  </si>
  <si>
    <t>standard error =</t>
  </si>
  <si>
    <t>sum:</t>
  </si>
  <si>
    <t>Mean:</t>
  </si>
  <si>
    <t>standard error of slope =</t>
  </si>
  <si>
    <t>standard error of intercept =</t>
  </si>
  <si>
    <t>Variance:</t>
  </si>
  <si>
    <t>Cov(x,y):</t>
  </si>
  <si>
    <t>Slope:</t>
  </si>
  <si>
    <t>Intercept:</t>
  </si>
  <si>
    <t>R^2:</t>
  </si>
  <si>
    <t>Syntax:  LINEST(known_y's, [known_x's], [const], [stats])</t>
  </si>
  <si>
    <r>
      <t xml:space="preserve">If </t>
    </r>
    <r>
      <rPr>
        <b/>
        <i/>
        <sz val="10"/>
        <color rgb="FF454545"/>
        <rFont val="Arial"/>
        <family val="2"/>
      </rPr>
      <t>const</t>
    </r>
    <r>
      <rPr>
        <sz val="10"/>
        <color rgb="FF454545"/>
        <rFont val="Arial"/>
        <family val="2"/>
      </rPr>
      <t xml:space="preserve"> is FALSE, intercept is set equal to 0 and the slopes are adjusted to fit y = mx</t>
    </r>
  </si>
  <si>
    <r>
      <t xml:space="preserve">If </t>
    </r>
    <r>
      <rPr>
        <b/>
        <i/>
        <sz val="10"/>
        <color rgb="FF454545"/>
        <rFont val="Arial"/>
        <family val="2"/>
      </rPr>
      <t>stats</t>
    </r>
    <r>
      <rPr>
        <sz val="10"/>
        <color rgb="FF454545"/>
        <rFont val="Arial"/>
        <family val="2"/>
      </rPr>
      <t xml:space="preserve"> is TRUE, </t>
    </r>
    <r>
      <rPr>
        <b/>
        <sz val="10"/>
        <color rgb="FF454545"/>
        <rFont val="Arial"/>
        <family val="2"/>
      </rPr>
      <t>LINEST</t>
    </r>
    <r>
      <rPr>
        <sz val="10"/>
        <color rgb="FF454545"/>
        <rFont val="Arial"/>
        <family val="2"/>
      </rPr>
      <t xml:space="preserve"> returns the additional regression statistics</t>
    </r>
  </si>
  <si>
    <r>
      <t>Output:  {mn,mn-1,...,m1,b;sen,sen-1,...,se1,seb;r2,sey;F,df;ssreg,ssresid}</t>
    </r>
    <r>
      <rPr>
        <sz val="10"/>
        <color rgb="FF454545"/>
        <rFont val="Arial"/>
        <family val="2"/>
      </rPr>
      <t>.</t>
    </r>
  </si>
  <si>
    <t>Select two columns and five rows starting with the formula cell.</t>
  </si>
  <si>
    <t>Press F2, and then press CTRL+SHIFT+ENTER</t>
  </si>
  <si>
    <t>Legend</t>
  </si>
  <si>
    <t>se-b1</t>
  </si>
  <si>
    <t>b1</t>
  </si>
  <si>
    <t>b0</t>
  </si>
  <si>
    <t>se-b0</t>
  </si>
  <si>
    <t>R2</t>
  </si>
  <si>
    <t>sey</t>
  </si>
  <si>
    <t>F-overall</t>
  </si>
  <si>
    <t>df</t>
  </si>
  <si>
    <t>ssreg</t>
  </si>
  <si>
    <t>ssresid</t>
  </si>
  <si>
    <t>Critical t-value:</t>
  </si>
  <si>
    <t>Slope 95% CI_low:</t>
  </si>
  <si>
    <t>Slope 95% CI_hi:</t>
  </si>
  <si>
    <t>intercept 95% CI_low:</t>
  </si>
  <si>
    <t>Intercept 95% CI_hi:</t>
  </si>
  <si>
    <t>LINEST Results</t>
  </si>
  <si>
    <t>Homework #1 – Practice using Excel for least-squares linear regression</t>
  </si>
  <si>
    <t>1.  For each of the four data sets found in the Anscombe paper, generate a graph in excel that roughly matches the graph found in the paper.</t>
  </si>
  <si>
    <t xml:space="preserve">2.  For each of the four Anscombe graphs from problem 1, write your own formulas in excel to calculate </t>
  </si>
  <si>
    <t>3.  For each of the four Anscombe graphs from problem 1, write your own formulas in excel to calculate the least squares regression best fit line:  slope (with 95% confidence interval), intercept (with 95% confidence interval), and the R2 goodness of fit.</t>
  </si>
  <si>
    <t>4.  For each of the four Anscombe graphs from problem 1, add an excel trendline to the graph, linear form, and display the equation and R2 value on the chart.  How do these numbers compare with your calculations?</t>
  </si>
  <si>
    <t>5.  For each of the four Anscombe graphs from problem 1, Use the excel LINEST function to find the least-squares slope (with 95% confidence interval) and intercept (with 95% confidence interval) and R2.  How do these numbers compare with your previous calculations?</t>
  </si>
  <si>
    <t>Solution Summary</t>
  </si>
  <si>
    <t>x-mean, y-mean, var(x), var(y), covar(x,y).</t>
  </si>
  <si>
    <t>x-mean =</t>
  </si>
  <si>
    <t>y-mean =</t>
  </si>
  <si>
    <t>var(x) =</t>
  </si>
  <si>
    <t>var(y) =</t>
  </si>
  <si>
    <t>covar(x,y) =</t>
  </si>
  <si>
    <t xml:space="preserve">Slope </t>
  </si>
  <si>
    <t>95% CI_low</t>
  </si>
  <si>
    <t>95% CI_hi</t>
  </si>
  <si>
    <t>Coefficient</t>
  </si>
  <si>
    <t>Intercept</t>
  </si>
  <si>
    <t>R2 =</t>
  </si>
  <si>
    <t>(varies from 4.1226 to 4.1276)</t>
  </si>
  <si>
    <t>(answers vary slightly for the four data sets)</t>
  </si>
  <si>
    <t>residual standard error =</t>
  </si>
  <si>
    <t>Critical t-value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</si>
</sst>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b/>
      <sz val="12"/>
      <name val="Arial"/>
      <family val="2"/>
    </font>
    <font>
      <sz val="10"/>
      <color indexed="10"/>
      <name val="Arial"/>
      <family val="2"/>
    </font>
    <font>
      <sz val="10"/>
      <color rgb="FFFF0000"/>
      <name val="Arial"/>
      <family val="2"/>
    </font>
    <font>
      <b/>
      <sz val="11"/>
      <color theme="3"/>
      <name val="Calibri"/>
      <family val="2"/>
      <scheme val="minor"/>
    </font>
    <font>
      <sz val="11"/>
      <color rgb="FFFF0000"/>
      <name val="Calibri"/>
      <family val="2"/>
      <scheme val="minor"/>
    </font>
    <font>
      <sz val="10"/>
      <color rgb="FF454545"/>
      <name val="Arial Unicode MS"/>
      <family val="2"/>
    </font>
    <font>
      <b/>
      <i/>
      <sz val="10"/>
      <color rgb="FF454545"/>
      <name val="Arial"/>
      <family val="2"/>
    </font>
    <font>
      <sz val="10"/>
      <color rgb="FF454545"/>
      <name val="Arial"/>
      <family val="2"/>
    </font>
    <font>
      <b/>
      <sz val="10"/>
      <color rgb="FF454545"/>
      <name val="Arial"/>
      <family val="2"/>
    </font>
    <font>
      <sz val="11"/>
      <color theme="3"/>
      <name val="Calibri"/>
      <family val="2"/>
      <scheme val="minor"/>
    </font>
    <font>
      <sz val="10.1"/>
      <name val="Arial"/>
      <family val="2"/>
    </font>
    <font>
      <sz val="10"/>
      <name val="Arial"/>
      <family val="2"/>
    </font>
  </fonts>
  <fills count="4">
    <fill>
      <patternFill patternType="none"/>
    </fill>
    <fill>
      <patternFill patternType="gray125"/>
    </fill>
    <fill>
      <patternFill patternType="solid">
        <fgColor rgb="FFFFFFFF"/>
        <bgColor indexed="64"/>
      </patternFill>
    </fill>
    <fill>
      <patternFill patternType="solid">
        <fgColor rgb="FFF3F3F3"/>
        <bgColor indexed="64"/>
      </patternFill>
    </fill>
  </fills>
  <borders count="3">
    <border>
      <left/>
      <right/>
      <top/>
      <bottom/>
      <diagonal/>
    </border>
    <border>
      <left/>
      <right/>
      <top/>
      <bottom style="medium">
        <color rgb="FFCCCCCC"/>
      </bottom>
      <diagonal/>
    </border>
    <border>
      <left/>
      <right/>
      <top style="medium">
        <color rgb="FFCCCCCC"/>
      </top>
      <bottom style="medium">
        <color rgb="FFCCCCCC"/>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horizontal="right"/>
    </xf>
    <xf numFmtId="0" fontId="2" fillId="0" borderId="0" xfId="0" applyFont="1" applyAlignment="1">
      <alignment horizontal="center"/>
    </xf>
    <xf numFmtId="0" fontId="2" fillId="0" borderId="0" xfId="0" applyFont="1" applyAlignment="1">
      <alignment horizontal="right"/>
    </xf>
    <xf numFmtId="0" fontId="3" fillId="0" borderId="0" xfId="0" applyFont="1" applyAlignment="1">
      <alignment horizontal="right"/>
    </xf>
    <xf numFmtId="0" fontId="6" fillId="0" borderId="0" xfId="0" applyFont="1"/>
    <xf numFmtId="0" fontId="8" fillId="0" borderId="0" xfId="0" applyFont="1"/>
    <xf numFmtId="0" fontId="9" fillId="0" borderId="0" xfId="0" applyFont="1"/>
    <xf numFmtId="0" fontId="4" fillId="0" borderId="0" xfId="0" applyFont="1"/>
    <xf numFmtId="0" fontId="10" fillId="0" borderId="0" xfId="0" applyFont="1"/>
    <xf numFmtId="0" fontId="11" fillId="2" borderId="1" xfId="0" applyFont="1" applyFill="1" applyBorder="1" applyAlignment="1">
      <alignment vertical="top"/>
    </xf>
    <xf numFmtId="0" fontId="11" fillId="3" borderId="2" xfId="0" applyFont="1" applyFill="1" applyBorder="1" applyAlignment="1">
      <alignment vertical="top"/>
    </xf>
    <xf numFmtId="0" fontId="5" fillId="0" borderId="0" xfId="0" applyFont="1"/>
    <xf numFmtId="0" fontId="5" fillId="0" borderId="0" xfId="0" quotePrefix="1" applyFont="1"/>
    <xf numFmtId="0" fontId="3" fillId="0" borderId="0" xfId="0" applyFont="1"/>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82247469490564E-2"/>
          <c:y val="8.1571117310112157E-2"/>
          <c:w val="0.85044735548548611"/>
          <c:h val="0.77945734318551618"/>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0.2432887566144627"/>
                  <c:y val="0.44401456525381505"/>
                </c:manualLayout>
              </c:layout>
              <c:numFmt formatCode="General" sourceLinked="0"/>
              <c:spPr>
                <a:noFill/>
                <a:ln w="25400">
                  <a:noFill/>
                </a:ln>
              </c:spPr>
              <c:txPr>
                <a:bodyPr/>
                <a:lstStyle/>
                <a:p>
                  <a:pPr>
                    <a:defRPr sz="1075" b="0" i="0" u="none" strike="noStrike" baseline="0">
                      <a:solidFill>
                        <a:srgbClr val="000000"/>
                      </a:solidFill>
                      <a:latin typeface="Arial"/>
                      <a:ea typeface="Arial"/>
                      <a:cs typeface="Arial"/>
                    </a:defRPr>
                  </a:pPr>
                  <a:endParaRPr lang="en-US"/>
                </a:p>
              </c:txPr>
            </c:trendlineLbl>
          </c:trendline>
          <c:xVal>
            <c:numRef>
              <c:f>'Problem 1'!$B$9:$B$19</c:f>
              <c:numCache>
                <c:formatCode>General</c:formatCode>
                <c:ptCount val="11"/>
                <c:pt idx="0">
                  <c:v>4</c:v>
                </c:pt>
                <c:pt idx="1">
                  <c:v>5</c:v>
                </c:pt>
                <c:pt idx="2">
                  <c:v>6</c:v>
                </c:pt>
                <c:pt idx="3">
                  <c:v>7</c:v>
                </c:pt>
                <c:pt idx="4">
                  <c:v>8</c:v>
                </c:pt>
                <c:pt idx="5">
                  <c:v>9</c:v>
                </c:pt>
                <c:pt idx="6">
                  <c:v>10</c:v>
                </c:pt>
                <c:pt idx="7">
                  <c:v>11</c:v>
                </c:pt>
                <c:pt idx="8">
                  <c:v>12</c:v>
                </c:pt>
                <c:pt idx="9">
                  <c:v>13</c:v>
                </c:pt>
                <c:pt idx="10">
                  <c:v>14</c:v>
                </c:pt>
              </c:numCache>
            </c:numRef>
          </c:xVal>
          <c:yVal>
            <c:numRef>
              <c:f>'Problem 1'!$C$9:$C$19</c:f>
              <c:numCache>
                <c:formatCode>General</c:formatCode>
                <c:ptCount val="11"/>
                <c:pt idx="0">
                  <c:v>4.26</c:v>
                </c:pt>
                <c:pt idx="1">
                  <c:v>5.68</c:v>
                </c:pt>
                <c:pt idx="2">
                  <c:v>7.24</c:v>
                </c:pt>
                <c:pt idx="3">
                  <c:v>4.82</c:v>
                </c:pt>
                <c:pt idx="4">
                  <c:v>6.95</c:v>
                </c:pt>
                <c:pt idx="5">
                  <c:v>8.81</c:v>
                </c:pt>
                <c:pt idx="6">
                  <c:v>8.0399999999999991</c:v>
                </c:pt>
                <c:pt idx="7">
                  <c:v>8.33</c:v>
                </c:pt>
                <c:pt idx="8">
                  <c:v>10.84</c:v>
                </c:pt>
                <c:pt idx="9">
                  <c:v>7.58</c:v>
                </c:pt>
                <c:pt idx="10">
                  <c:v>9.9600000000000009</c:v>
                </c:pt>
              </c:numCache>
            </c:numRef>
          </c:yVal>
          <c:smooth val="0"/>
        </c:ser>
        <c:dLbls>
          <c:showLegendKey val="0"/>
          <c:showVal val="0"/>
          <c:showCatName val="0"/>
          <c:showSerName val="0"/>
          <c:showPercent val="0"/>
          <c:showBubbleSize val="0"/>
        </c:dLbls>
        <c:axId val="162334400"/>
        <c:axId val="162334976"/>
      </c:scatterChart>
      <c:valAx>
        <c:axId val="162334400"/>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075" b="0" i="0" u="none" strike="noStrike" baseline="0">
                <a:solidFill>
                  <a:srgbClr val="000000"/>
                </a:solidFill>
                <a:latin typeface="Arial"/>
                <a:ea typeface="Arial"/>
                <a:cs typeface="Arial"/>
              </a:defRPr>
            </a:pPr>
            <a:endParaRPr lang="en-US"/>
          </a:p>
        </c:txPr>
        <c:crossAx val="162334976"/>
        <c:crosses val="autoZero"/>
        <c:crossBetween val="midCat"/>
      </c:valAx>
      <c:valAx>
        <c:axId val="162334976"/>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075" b="0" i="0" u="none" strike="noStrike" baseline="0">
                <a:solidFill>
                  <a:srgbClr val="000000"/>
                </a:solidFill>
                <a:latin typeface="Arial"/>
                <a:ea typeface="Arial"/>
                <a:cs typeface="Arial"/>
              </a:defRPr>
            </a:pPr>
            <a:endParaRPr lang="en-US"/>
          </a:p>
        </c:txPr>
        <c:crossAx val="162334400"/>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22271714922049"/>
          <c:y val="7.9646247137280884E-2"/>
          <c:w val="0.84632516703786187"/>
          <c:h val="0.77581344433721755"/>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0.24133630289532293"/>
                  <c:y val="0.44009754850334792"/>
                </c:manualLayout>
              </c:layout>
              <c:numFmt formatCode="General" sourceLinked="0"/>
              <c:spPr>
                <a:noFill/>
                <a:ln w="25400">
                  <a:noFill/>
                </a:ln>
              </c:spPr>
              <c:txPr>
                <a:bodyPr/>
                <a:lstStyle/>
                <a:p>
                  <a:pPr>
                    <a:defRPr sz="1100" b="0" i="0" u="none" strike="noStrike" baseline="0">
                      <a:solidFill>
                        <a:srgbClr val="000000"/>
                      </a:solidFill>
                      <a:latin typeface="Arial"/>
                      <a:ea typeface="Arial"/>
                      <a:cs typeface="Arial"/>
                    </a:defRPr>
                  </a:pPr>
                  <a:endParaRPr lang="en-US"/>
                </a:p>
              </c:txPr>
            </c:trendlineLbl>
          </c:trendline>
          <c:xVal>
            <c:numRef>
              <c:f>'Problem 1'!$B$29:$B$39</c:f>
              <c:numCache>
                <c:formatCode>General</c:formatCode>
                <c:ptCount val="11"/>
                <c:pt idx="0">
                  <c:v>4</c:v>
                </c:pt>
                <c:pt idx="1">
                  <c:v>5</c:v>
                </c:pt>
                <c:pt idx="2">
                  <c:v>6</c:v>
                </c:pt>
                <c:pt idx="3">
                  <c:v>7</c:v>
                </c:pt>
                <c:pt idx="4">
                  <c:v>8</c:v>
                </c:pt>
                <c:pt idx="5">
                  <c:v>9</c:v>
                </c:pt>
                <c:pt idx="6">
                  <c:v>10</c:v>
                </c:pt>
                <c:pt idx="7">
                  <c:v>11</c:v>
                </c:pt>
                <c:pt idx="8">
                  <c:v>12</c:v>
                </c:pt>
                <c:pt idx="9">
                  <c:v>13</c:v>
                </c:pt>
                <c:pt idx="10">
                  <c:v>14</c:v>
                </c:pt>
              </c:numCache>
            </c:numRef>
          </c:xVal>
          <c:yVal>
            <c:numRef>
              <c:f>'Problem 1'!$C$29:$C$39</c:f>
              <c:numCache>
                <c:formatCode>General</c:formatCode>
                <c:ptCount val="11"/>
                <c:pt idx="0">
                  <c:v>3.1</c:v>
                </c:pt>
                <c:pt idx="1">
                  <c:v>4.74</c:v>
                </c:pt>
                <c:pt idx="2">
                  <c:v>6.13</c:v>
                </c:pt>
                <c:pt idx="3">
                  <c:v>7.26</c:v>
                </c:pt>
                <c:pt idx="4">
                  <c:v>8.14</c:v>
                </c:pt>
                <c:pt idx="5">
                  <c:v>8.77</c:v>
                </c:pt>
                <c:pt idx="6">
                  <c:v>9.14</c:v>
                </c:pt>
                <c:pt idx="7">
                  <c:v>9.26</c:v>
                </c:pt>
                <c:pt idx="8">
                  <c:v>9.1300000000000008</c:v>
                </c:pt>
                <c:pt idx="9">
                  <c:v>8.74</c:v>
                </c:pt>
                <c:pt idx="10">
                  <c:v>8.1</c:v>
                </c:pt>
              </c:numCache>
            </c:numRef>
          </c:yVal>
          <c:smooth val="0"/>
        </c:ser>
        <c:dLbls>
          <c:showLegendKey val="0"/>
          <c:showVal val="0"/>
          <c:showCatName val="0"/>
          <c:showSerName val="0"/>
          <c:showPercent val="0"/>
          <c:showBubbleSize val="0"/>
        </c:dLbls>
        <c:axId val="162336704"/>
        <c:axId val="162337280"/>
      </c:scatterChart>
      <c:valAx>
        <c:axId val="162336704"/>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2337280"/>
        <c:crosses val="autoZero"/>
        <c:crossBetween val="midCat"/>
      </c:valAx>
      <c:valAx>
        <c:axId val="162337280"/>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2336704"/>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00021701435984"/>
          <c:y val="7.9411878750974774E-2"/>
          <c:w val="0.84666850405491334"/>
          <c:h val="0.77647170334286442"/>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0.2425331044747614"/>
                  <c:y val="0.43798856941127218"/>
                </c:manualLayout>
              </c:layout>
              <c:numFmt formatCode="General" sourceLinked="0"/>
              <c:spPr>
                <a:noFill/>
                <a:ln w="25400">
                  <a:noFill/>
                </a:ln>
              </c:spPr>
              <c:txPr>
                <a:bodyPr/>
                <a:lstStyle/>
                <a:p>
                  <a:pPr>
                    <a:defRPr sz="1100" b="0" i="0" u="none" strike="noStrike" baseline="0">
                      <a:solidFill>
                        <a:srgbClr val="000000"/>
                      </a:solidFill>
                      <a:latin typeface="Arial"/>
                      <a:ea typeface="Arial"/>
                      <a:cs typeface="Arial"/>
                    </a:defRPr>
                  </a:pPr>
                  <a:endParaRPr lang="en-US"/>
                </a:p>
              </c:txPr>
            </c:trendlineLbl>
          </c:trendline>
          <c:xVal>
            <c:numRef>
              <c:f>'Problem 1'!$B$49:$B$59</c:f>
              <c:numCache>
                <c:formatCode>General</c:formatCode>
                <c:ptCount val="11"/>
                <c:pt idx="0">
                  <c:v>4</c:v>
                </c:pt>
                <c:pt idx="1">
                  <c:v>5</c:v>
                </c:pt>
                <c:pt idx="2">
                  <c:v>6</c:v>
                </c:pt>
                <c:pt idx="3">
                  <c:v>7</c:v>
                </c:pt>
                <c:pt idx="4">
                  <c:v>8</c:v>
                </c:pt>
                <c:pt idx="5">
                  <c:v>9</c:v>
                </c:pt>
                <c:pt idx="6">
                  <c:v>10</c:v>
                </c:pt>
                <c:pt idx="7">
                  <c:v>11</c:v>
                </c:pt>
                <c:pt idx="8">
                  <c:v>12</c:v>
                </c:pt>
                <c:pt idx="9">
                  <c:v>13</c:v>
                </c:pt>
                <c:pt idx="10">
                  <c:v>14</c:v>
                </c:pt>
              </c:numCache>
            </c:numRef>
          </c:xVal>
          <c:yVal>
            <c:numRef>
              <c:f>'Problem 1'!$C$49:$C$59</c:f>
              <c:numCache>
                <c:formatCode>General</c:formatCode>
                <c:ptCount val="11"/>
                <c:pt idx="0">
                  <c:v>5.39</c:v>
                </c:pt>
                <c:pt idx="1">
                  <c:v>5.73</c:v>
                </c:pt>
                <c:pt idx="2">
                  <c:v>6.08</c:v>
                </c:pt>
                <c:pt idx="3">
                  <c:v>6.42</c:v>
                </c:pt>
                <c:pt idx="4">
                  <c:v>6.77</c:v>
                </c:pt>
                <c:pt idx="5">
                  <c:v>7.11</c:v>
                </c:pt>
                <c:pt idx="6">
                  <c:v>7.46</c:v>
                </c:pt>
                <c:pt idx="7">
                  <c:v>7.81</c:v>
                </c:pt>
                <c:pt idx="8">
                  <c:v>8.15</c:v>
                </c:pt>
                <c:pt idx="9">
                  <c:v>12.74</c:v>
                </c:pt>
                <c:pt idx="10">
                  <c:v>8.84</c:v>
                </c:pt>
              </c:numCache>
            </c:numRef>
          </c:yVal>
          <c:smooth val="0"/>
        </c:ser>
        <c:dLbls>
          <c:showLegendKey val="0"/>
          <c:showVal val="0"/>
          <c:showCatName val="0"/>
          <c:showSerName val="0"/>
          <c:showPercent val="0"/>
          <c:showBubbleSize val="0"/>
        </c:dLbls>
        <c:axId val="162339008"/>
        <c:axId val="162339584"/>
      </c:scatterChart>
      <c:valAx>
        <c:axId val="162339008"/>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2339584"/>
        <c:crosses val="autoZero"/>
        <c:crossBetween val="midCat"/>
      </c:valAx>
      <c:valAx>
        <c:axId val="162339584"/>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2339008"/>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9778378536388906E-2"/>
          <c:y val="7.9178885630498533E-2"/>
          <c:w val="0.84700756890890139"/>
          <c:h val="0.77712609970674484"/>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3.0908919512352084E-2"/>
                  <c:y val="0.54252199413489732"/>
                </c:manualLayout>
              </c:layout>
              <c:numFmt formatCode="General" sourceLinked="0"/>
              <c:spPr>
                <a:noFill/>
                <a:ln w="25400">
                  <a:noFill/>
                </a:ln>
              </c:spPr>
              <c:txPr>
                <a:bodyPr/>
                <a:lstStyle/>
                <a:p>
                  <a:pPr>
                    <a:defRPr sz="1100" b="0" i="0" u="none" strike="noStrike" baseline="0">
                      <a:solidFill>
                        <a:srgbClr val="000000"/>
                      </a:solidFill>
                      <a:latin typeface="Arial"/>
                      <a:ea typeface="Arial"/>
                      <a:cs typeface="Arial"/>
                    </a:defRPr>
                  </a:pPr>
                  <a:endParaRPr lang="en-US"/>
                </a:p>
              </c:txPr>
            </c:trendlineLbl>
          </c:trendline>
          <c:xVal>
            <c:numRef>
              <c:f>'Problem 1'!$B$69:$B$79</c:f>
              <c:numCache>
                <c:formatCode>General</c:formatCode>
                <c:ptCount val="11"/>
                <c:pt idx="0">
                  <c:v>8</c:v>
                </c:pt>
                <c:pt idx="1">
                  <c:v>8</c:v>
                </c:pt>
                <c:pt idx="2">
                  <c:v>8</c:v>
                </c:pt>
                <c:pt idx="3">
                  <c:v>8</c:v>
                </c:pt>
                <c:pt idx="4">
                  <c:v>8</c:v>
                </c:pt>
                <c:pt idx="5">
                  <c:v>8</c:v>
                </c:pt>
                <c:pt idx="6">
                  <c:v>8</c:v>
                </c:pt>
                <c:pt idx="7">
                  <c:v>8</c:v>
                </c:pt>
                <c:pt idx="8">
                  <c:v>8</c:v>
                </c:pt>
                <c:pt idx="9">
                  <c:v>8</c:v>
                </c:pt>
                <c:pt idx="10">
                  <c:v>19</c:v>
                </c:pt>
              </c:numCache>
            </c:numRef>
          </c:xVal>
          <c:yVal>
            <c:numRef>
              <c:f>'Problem 1'!$C$69:$C$79</c:f>
              <c:numCache>
                <c:formatCode>General</c:formatCode>
                <c:ptCount val="11"/>
                <c:pt idx="0">
                  <c:v>6.58</c:v>
                </c:pt>
                <c:pt idx="1">
                  <c:v>5.76</c:v>
                </c:pt>
                <c:pt idx="2">
                  <c:v>7.71</c:v>
                </c:pt>
                <c:pt idx="3">
                  <c:v>8.84</c:v>
                </c:pt>
                <c:pt idx="4">
                  <c:v>8.4700000000000006</c:v>
                </c:pt>
                <c:pt idx="5">
                  <c:v>7.04</c:v>
                </c:pt>
                <c:pt idx="6">
                  <c:v>5.25</c:v>
                </c:pt>
                <c:pt idx="7">
                  <c:v>5.56</c:v>
                </c:pt>
                <c:pt idx="8">
                  <c:v>7.91</c:v>
                </c:pt>
                <c:pt idx="9">
                  <c:v>6.89</c:v>
                </c:pt>
                <c:pt idx="10">
                  <c:v>12.5</c:v>
                </c:pt>
              </c:numCache>
            </c:numRef>
          </c:yVal>
          <c:smooth val="0"/>
        </c:ser>
        <c:dLbls>
          <c:showLegendKey val="0"/>
          <c:showVal val="0"/>
          <c:showCatName val="0"/>
          <c:showSerName val="0"/>
          <c:showPercent val="0"/>
          <c:showBubbleSize val="0"/>
        </c:dLbls>
        <c:axId val="162587200"/>
        <c:axId val="162587776"/>
      </c:scatterChart>
      <c:valAx>
        <c:axId val="162587200"/>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2587776"/>
        <c:crosses val="autoZero"/>
        <c:crossBetween val="midCat"/>
      </c:valAx>
      <c:valAx>
        <c:axId val="162587776"/>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2587200"/>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82247469490564E-2"/>
          <c:y val="8.1571117310112157E-2"/>
          <c:w val="0.85044735548548611"/>
          <c:h val="0.77945734318551618"/>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0.2432887566144627"/>
                  <c:y val="0.44401456525381505"/>
                </c:manualLayout>
              </c:layout>
              <c:numFmt formatCode="General" sourceLinked="0"/>
              <c:spPr>
                <a:noFill/>
                <a:ln w="25400">
                  <a:noFill/>
                </a:ln>
              </c:spPr>
              <c:txPr>
                <a:bodyPr/>
                <a:lstStyle/>
                <a:p>
                  <a:pPr>
                    <a:defRPr sz="1075" b="0" i="0" u="none" strike="noStrike" baseline="0">
                      <a:solidFill>
                        <a:srgbClr val="000000"/>
                      </a:solidFill>
                      <a:latin typeface="Arial"/>
                      <a:ea typeface="Arial"/>
                      <a:cs typeface="Arial"/>
                    </a:defRPr>
                  </a:pPr>
                  <a:endParaRPr lang="en-US"/>
                </a:p>
              </c:txPr>
            </c:trendlineLbl>
          </c:trendline>
          <c:xVal>
            <c:numRef>
              <c:f>'Problem 2'!$B$9:$B$19</c:f>
              <c:numCache>
                <c:formatCode>General</c:formatCode>
                <c:ptCount val="11"/>
                <c:pt idx="0">
                  <c:v>4</c:v>
                </c:pt>
                <c:pt idx="1">
                  <c:v>5</c:v>
                </c:pt>
                <c:pt idx="2">
                  <c:v>6</c:v>
                </c:pt>
                <c:pt idx="3">
                  <c:v>7</c:v>
                </c:pt>
                <c:pt idx="4">
                  <c:v>8</c:v>
                </c:pt>
                <c:pt idx="5">
                  <c:v>9</c:v>
                </c:pt>
                <c:pt idx="6">
                  <c:v>10</c:v>
                </c:pt>
                <c:pt idx="7">
                  <c:v>11</c:v>
                </c:pt>
                <c:pt idx="8">
                  <c:v>12</c:v>
                </c:pt>
                <c:pt idx="9">
                  <c:v>13</c:v>
                </c:pt>
                <c:pt idx="10">
                  <c:v>14</c:v>
                </c:pt>
              </c:numCache>
            </c:numRef>
          </c:xVal>
          <c:yVal>
            <c:numRef>
              <c:f>'Problem 2'!$C$9:$C$19</c:f>
              <c:numCache>
                <c:formatCode>General</c:formatCode>
                <c:ptCount val="11"/>
                <c:pt idx="0">
                  <c:v>4.26</c:v>
                </c:pt>
                <c:pt idx="1">
                  <c:v>5.68</c:v>
                </c:pt>
                <c:pt idx="2">
                  <c:v>7.24</c:v>
                </c:pt>
                <c:pt idx="3">
                  <c:v>4.82</c:v>
                </c:pt>
                <c:pt idx="4">
                  <c:v>6.95</c:v>
                </c:pt>
                <c:pt idx="5">
                  <c:v>8.81</c:v>
                </c:pt>
                <c:pt idx="6">
                  <c:v>8.0399999999999991</c:v>
                </c:pt>
                <c:pt idx="7">
                  <c:v>8.33</c:v>
                </c:pt>
                <c:pt idx="8">
                  <c:v>10.84</c:v>
                </c:pt>
                <c:pt idx="9">
                  <c:v>7.58</c:v>
                </c:pt>
                <c:pt idx="10">
                  <c:v>9.9600000000000009</c:v>
                </c:pt>
              </c:numCache>
            </c:numRef>
          </c:yVal>
          <c:smooth val="0"/>
        </c:ser>
        <c:dLbls>
          <c:showLegendKey val="0"/>
          <c:showVal val="0"/>
          <c:showCatName val="0"/>
          <c:showSerName val="0"/>
          <c:showPercent val="0"/>
          <c:showBubbleSize val="0"/>
        </c:dLbls>
        <c:axId val="162589504"/>
        <c:axId val="162590080"/>
      </c:scatterChart>
      <c:valAx>
        <c:axId val="162589504"/>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075" b="0" i="0" u="none" strike="noStrike" baseline="0">
                <a:solidFill>
                  <a:srgbClr val="000000"/>
                </a:solidFill>
                <a:latin typeface="Arial"/>
                <a:ea typeface="Arial"/>
                <a:cs typeface="Arial"/>
              </a:defRPr>
            </a:pPr>
            <a:endParaRPr lang="en-US"/>
          </a:p>
        </c:txPr>
        <c:crossAx val="162590080"/>
        <c:crosses val="autoZero"/>
        <c:crossBetween val="midCat"/>
      </c:valAx>
      <c:valAx>
        <c:axId val="162590080"/>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075" b="0" i="0" u="none" strike="noStrike" baseline="0">
                <a:solidFill>
                  <a:srgbClr val="000000"/>
                </a:solidFill>
                <a:latin typeface="Arial"/>
                <a:ea typeface="Arial"/>
                <a:cs typeface="Arial"/>
              </a:defRPr>
            </a:pPr>
            <a:endParaRPr lang="en-US"/>
          </a:p>
        </c:txPr>
        <c:crossAx val="162589504"/>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22271714922049"/>
          <c:y val="7.9646247137280884E-2"/>
          <c:w val="0.84632516703786187"/>
          <c:h val="0.77581344433721755"/>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0.24133630289532293"/>
                  <c:y val="0.44009754850334792"/>
                </c:manualLayout>
              </c:layout>
              <c:numFmt formatCode="General" sourceLinked="0"/>
              <c:spPr>
                <a:noFill/>
                <a:ln w="25400">
                  <a:noFill/>
                </a:ln>
              </c:spPr>
              <c:txPr>
                <a:bodyPr/>
                <a:lstStyle/>
                <a:p>
                  <a:pPr>
                    <a:defRPr sz="1100" b="0" i="0" u="none" strike="noStrike" baseline="0">
                      <a:solidFill>
                        <a:srgbClr val="000000"/>
                      </a:solidFill>
                      <a:latin typeface="Arial"/>
                      <a:ea typeface="Arial"/>
                      <a:cs typeface="Arial"/>
                    </a:defRPr>
                  </a:pPr>
                  <a:endParaRPr lang="en-US"/>
                </a:p>
              </c:txPr>
            </c:trendlineLbl>
          </c:trendline>
          <c:xVal>
            <c:numRef>
              <c:f>'Problem 2'!$B$29:$B$39</c:f>
              <c:numCache>
                <c:formatCode>General</c:formatCode>
                <c:ptCount val="11"/>
                <c:pt idx="0">
                  <c:v>4</c:v>
                </c:pt>
                <c:pt idx="1">
                  <c:v>5</c:v>
                </c:pt>
                <c:pt idx="2">
                  <c:v>6</c:v>
                </c:pt>
                <c:pt idx="3">
                  <c:v>7</c:v>
                </c:pt>
                <c:pt idx="4">
                  <c:v>8</c:v>
                </c:pt>
                <c:pt idx="5">
                  <c:v>9</c:v>
                </c:pt>
                <c:pt idx="6">
                  <c:v>10</c:v>
                </c:pt>
                <c:pt idx="7">
                  <c:v>11</c:v>
                </c:pt>
                <c:pt idx="8">
                  <c:v>12</c:v>
                </c:pt>
                <c:pt idx="9">
                  <c:v>13</c:v>
                </c:pt>
                <c:pt idx="10">
                  <c:v>14</c:v>
                </c:pt>
              </c:numCache>
            </c:numRef>
          </c:xVal>
          <c:yVal>
            <c:numRef>
              <c:f>'Problem 2'!$C$29:$C$39</c:f>
              <c:numCache>
                <c:formatCode>General</c:formatCode>
                <c:ptCount val="11"/>
                <c:pt idx="0">
                  <c:v>3.1</c:v>
                </c:pt>
                <c:pt idx="1">
                  <c:v>4.74</c:v>
                </c:pt>
                <c:pt idx="2">
                  <c:v>6.13</c:v>
                </c:pt>
                <c:pt idx="3">
                  <c:v>7.26</c:v>
                </c:pt>
                <c:pt idx="4">
                  <c:v>8.14</c:v>
                </c:pt>
                <c:pt idx="5">
                  <c:v>8.77</c:v>
                </c:pt>
                <c:pt idx="6">
                  <c:v>9.14</c:v>
                </c:pt>
                <c:pt idx="7">
                  <c:v>9.26</c:v>
                </c:pt>
                <c:pt idx="8">
                  <c:v>9.1300000000000008</c:v>
                </c:pt>
                <c:pt idx="9">
                  <c:v>8.74</c:v>
                </c:pt>
                <c:pt idx="10">
                  <c:v>8.1</c:v>
                </c:pt>
              </c:numCache>
            </c:numRef>
          </c:yVal>
          <c:smooth val="0"/>
        </c:ser>
        <c:dLbls>
          <c:showLegendKey val="0"/>
          <c:showVal val="0"/>
          <c:showCatName val="0"/>
          <c:showSerName val="0"/>
          <c:showPercent val="0"/>
          <c:showBubbleSize val="0"/>
        </c:dLbls>
        <c:axId val="162591808"/>
        <c:axId val="162592384"/>
      </c:scatterChart>
      <c:valAx>
        <c:axId val="162591808"/>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2592384"/>
        <c:crosses val="autoZero"/>
        <c:crossBetween val="midCat"/>
      </c:valAx>
      <c:valAx>
        <c:axId val="162592384"/>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2591808"/>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00021701435984"/>
          <c:y val="7.9411878750974774E-2"/>
          <c:w val="0.84666850405491334"/>
          <c:h val="0.77647170334286442"/>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0.2425331044747614"/>
                  <c:y val="0.43798856941127218"/>
                </c:manualLayout>
              </c:layout>
              <c:numFmt formatCode="General" sourceLinked="0"/>
              <c:spPr>
                <a:noFill/>
                <a:ln w="25400">
                  <a:noFill/>
                </a:ln>
              </c:spPr>
              <c:txPr>
                <a:bodyPr/>
                <a:lstStyle/>
                <a:p>
                  <a:pPr>
                    <a:defRPr sz="1100" b="0" i="0" u="none" strike="noStrike" baseline="0">
                      <a:solidFill>
                        <a:srgbClr val="000000"/>
                      </a:solidFill>
                      <a:latin typeface="Arial"/>
                      <a:ea typeface="Arial"/>
                      <a:cs typeface="Arial"/>
                    </a:defRPr>
                  </a:pPr>
                  <a:endParaRPr lang="en-US"/>
                </a:p>
              </c:txPr>
            </c:trendlineLbl>
          </c:trendline>
          <c:xVal>
            <c:numRef>
              <c:f>'Problem 2'!$B$49:$B$59</c:f>
              <c:numCache>
                <c:formatCode>General</c:formatCode>
                <c:ptCount val="11"/>
                <c:pt idx="0">
                  <c:v>4</c:v>
                </c:pt>
                <c:pt idx="1">
                  <c:v>5</c:v>
                </c:pt>
                <c:pt idx="2">
                  <c:v>6</c:v>
                </c:pt>
                <c:pt idx="3">
                  <c:v>7</c:v>
                </c:pt>
                <c:pt idx="4">
                  <c:v>8</c:v>
                </c:pt>
                <c:pt idx="5">
                  <c:v>9</c:v>
                </c:pt>
                <c:pt idx="6">
                  <c:v>10</c:v>
                </c:pt>
                <c:pt idx="7">
                  <c:v>11</c:v>
                </c:pt>
                <c:pt idx="8">
                  <c:v>12</c:v>
                </c:pt>
                <c:pt idx="9">
                  <c:v>13</c:v>
                </c:pt>
                <c:pt idx="10">
                  <c:v>14</c:v>
                </c:pt>
              </c:numCache>
            </c:numRef>
          </c:xVal>
          <c:yVal>
            <c:numRef>
              <c:f>'Problem 2'!$C$49:$C$59</c:f>
              <c:numCache>
                <c:formatCode>General</c:formatCode>
                <c:ptCount val="11"/>
                <c:pt idx="0">
                  <c:v>5.39</c:v>
                </c:pt>
                <c:pt idx="1">
                  <c:v>5.73</c:v>
                </c:pt>
                <c:pt idx="2">
                  <c:v>6.08</c:v>
                </c:pt>
                <c:pt idx="3">
                  <c:v>6.42</c:v>
                </c:pt>
                <c:pt idx="4">
                  <c:v>6.77</c:v>
                </c:pt>
                <c:pt idx="5">
                  <c:v>7.11</c:v>
                </c:pt>
                <c:pt idx="6">
                  <c:v>7.46</c:v>
                </c:pt>
                <c:pt idx="7">
                  <c:v>7.81</c:v>
                </c:pt>
                <c:pt idx="8">
                  <c:v>8.15</c:v>
                </c:pt>
                <c:pt idx="9">
                  <c:v>12.74</c:v>
                </c:pt>
                <c:pt idx="10">
                  <c:v>8.84</c:v>
                </c:pt>
              </c:numCache>
            </c:numRef>
          </c:yVal>
          <c:smooth val="0"/>
        </c:ser>
        <c:dLbls>
          <c:showLegendKey val="0"/>
          <c:showVal val="0"/>
          <c:showCatName val="0"/>
          <c:showSerName val="0"/>
          <c:showPercent val="0"/>
          <c:showBubbleSize val="0"/>
        </c:dLbls>
        <c:axId val="162594112"/>
        <c:axId val="166010880"/>
      </c:scatterChart>
      <c:valAx>
        <c:axId val="162594112"/>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6010880"/>
        <c:crosses val="autoZero"/>
        <c:crossBetween val="midCat"/>
      </c:valAx>
      <c:valAx>
        <c:axId val="166010880"/>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2594112"/>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9778378536388906E-2"/>
          <c:y val="7.9178885630498533E-2"/>
          <c:w val="0.84700756890890139"/>
          <c:h val="0.77712609970674484"/>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3.0908919512352084E-2"/>
                  <c:y val="0.54252199413489732"/>
                </c:manualLayout>
              </c:layout>
              <c:numFmt formatCode="General" sourceLinked="0"/>
              <c:spPr>
                <a:noFill/>
                <a:ln w="25400">
                  <a:noFill/>
                </a:ln>
              </c:spPr>
              <c:txPr>
                <a:bodyPr/>
                <a:lstStyle/>
                <a:p>
                  <a:pPr>
                    <a:defRPr sz="1100" b="0" i="0" u="none" strike="noStrike" baseline="0">
                      <a:solidFill>
                        <a:srgbClr val="000000"/>
                      </a:solidFill>
                      <a:latin typeface="Arial"/>
                      <a:ea typeface="Arial"/>
                      <a:cs typeface="Arial"/>
                    </a:defRPr>
                  </a:pPr>
                  <a:endParaRPr lang="en-US"/>
                </a:p>
              </c:txPr>
            </c:trendlineLbl>
          </c:trendline>
          <c:xVal>
            <c:numRef>
              <c:f>'Problem 2'!$B$69:$B$79</c:f>
              <c:numCache>
                <c:formatCode>General</c:formatCode>
                <c:ptCount val="11"/>
                <c:pt idx="0">
                  <c:v>8</c:v>
                </c:pt>
                <c:pt idx="1">
                  <c:v>8</c:v>
                </c:pt>
                <c:pt idx="2">
                  <c:v>8</c:v>
                </c:pt>
                <c:pt idx="3">
                  <c:v>8</c:v>
                </c:pt>
                <c:pt idx="4">
                  <c:v>8</c:v>
                </c:pt>
                <c:pt idx="5">
                  <c:v>8</c:v>
                </c:pt>
                <c:pt idx="6">
                  <c:v>8</c:v>
                </c:pt>
                <c:pt idx="7">
                  <c:v>8</c:v>
                </c:pt>
                <c:pt idx="8">
                  <c:v>8</c:v>
                </c:pt>
                <c:pt idx="9">
                  <c:v>8</c:v>
                </c:pt>
                <c:pt idx="10">
                  <c:v>19</c:v>
                </c:pt>
              </c:numCache>
            </c:numRef>
          </c:xVal>
          <c:yVal>
            <c:numRef>
              <c:f>'Problem 2'!$C$69:$C$79</c:f>
              <c:numCache>
                <c:formatCode>General</c:formatCode>
                <c:ptCount val="11"/>
                <c:pt idx="0">
                  <c:v>6.58</c:v>
                </c:pt>
                <c:pt idx="1">
                  <c:v>5.76</c:v>
                </c:pt>
                <c:pt idx="2">
                  <c:v>7.71</c:v>
                </c:pt>
                <c:pt idx="3">
                  <c:v>8.84</c:v>
                </c:pt>
                <c:pt idx="4">
                  <c:v>8.4700000000000006</c:v>
                </c:pt>
                <c:pt idx="5">
                  <c:v>7.04</c:v>
                </c:pt>
                <c:pt idx="6">
                  <c:v>5.25</c:v>
                </c:pt>
                <c:pt idx="7">
                  <c:v>5.56</c:v>
                </c:pt>
                <c:pt idx="8">
                  <c:v>7.91</c:v>
                </c:pt>
                <c:pt idx="9">
                  <c:v>6.89</c:v>
                </c:pt>
                <c:pt idx="10">
                  <c:v>12.5</c:v>
                </c:pt>
              </c:numCache>
            </c:numRef>
          </c:yVal>
          <c:smooth val="0"/>
        </c:ser>
        <c:dLbls>
          <c:showLegendKey val="0"/>
          <c:showVal val="0"/>
          <c:showCatName val="0"/>
          <c:showSerName val="0"/>
          <c:showPercent val="0"/>
          <c:showBubbleSize val="0"/>
        </c:dLbls>
        <c:axId val="166012608"/>
        <c:axId val="166013184"/>
      </c:scatterChart>
      <c:valAx>
        <c:axId val="166012608"/>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6013184"/>
        <c:crosses val="autoZero"/>
        <c:crossBetween val="midCat"/>
      </c:valAx>
      <c:valAx>
        <c:axId val="166013184"/>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6012608"/>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82247469490564E-2"/>
          <c:y val="8.1571117310112157E-2"/>
          <c:w val="0.85044735548548611"/>
          <c:h val="0.77945734318551618"/>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0.2432887566144627"/>
                  <c:y val="0.44401456525381505"/>
                </c:manualLayout>
              </c:layout>
              <c:numFmt formatCode="#,##0.00000" sourceLinked="0"/>
              <c:spPr>
                <a:noFill/>
                <a:ln w="25400">
                  <a:noFill/>
                </a:ln>
              </c:spPr>
              <c:txPr>
                <a:bodyPr/>
                <a:lstStyle/>
                <a:p>
                  <a:pPr>
                    <a:defRPr sz="1075" b="0" i="0" u="none" strike="noStrike" baseline="0">
                      <a:solidFill>
                        <a:srgbClr val="000000"/>
                      </a:solidFill>
                      <a:latin typeface="Arial"/>
                      <a:ea typeface="Arial"/>
                      <a:cs typeface="Arial"/>
                    </a:defRPr>
                  </a:pPr>
                  <a:endParaRPr lang="en-US"/>
                </a:p>
              </c:txPr>
            </c:trendlineLbl>
          </c:trendline>
          <c:xVal>
            <c:numRef>
              <c:f>'Problem 4'!$B$9:$B$19</c:f>
              <c:numCache>
                <c:formatCode>General</c:formatCode>
                <c:ptCount val="11"/>
                <c:pt idx="0">
                  <c:v>4</c:v>
                </c:pt>
                <c:pt idx="1">
                  <c:v>5</c:v>
                </c:pt>
                <c:pt idx="2">
                  <c:v>6</c:v>
                </c:pt>
                <c:pt idx="3">
                  <c:v>7</c:v>
                </c:pt>
                <c:pt idx="4">
                  <c:v>8</c:v>
                </c:pt>
                <c:pt idx="5">
                  <c:v>9</c:v>
                </c:pt>
                <c:pt idx="6">
                  <c:v>10</c:v>
                </c:pt>
                <c:pt idx="7">
                  <c:v>11</c:v>
                </c:pt>
                <c:pt idx="8">
                  <c:v>12</c:v>
                </c:pt>
                <c:pt idx="9">
                  <c:v>13</c:v>
                </c:pt>
                <c:pt idx="10">
                  <c:v>14</c:v>
                </c:pt>
              </c:numCache>
            </c:numRef>
          </c:xVal>
          <c:yVal>
            <c:numRef>
              <c:f>'Problem 4'!$C$9:$C$19</c:f>
              <c:numCache>
                <c:formatCode>General</c:formatCode>
                <c:ptCount val="11"/>
                <c:pt idx="0">
                  <c:v>4.26</c:v>
                </c:pt>
                <c:pt idx="1">
                  <c:v>5.68</c:v>
                </c:pt>
                <c:pt idx="2">
                  <c:v>7.24</c:v>
                </c:pt>
                <c:pt idx="3">
                  <c:v>4.82</c:v>
                </c:pt>
                <c:pt idx="4">
                  <c:v>6.95</c:v>
                </c:pt>
                <c:pt idx="5">
                  <c:v>8.81</c:v>
                </c:pt>
                <c:pt idx="6">
                  <c:v>8.0399999999999991</c:v>
                </c:pt>
                <c:pt idx="7">
                  <c:v>8.33</c:v>
                </c:pt>
                <c:pt idx="8">
                  <c:v>10.84</c:v>
                </c:pt>
                <c:pt idx="9">
                  <c:v>7.58</c:v>
                </c:pt>
                <c:pt idx="10">
                  <c:v>9.9600000000000009</c:v>
                </c:pt>
              </c:numCache>
            </c:numRef>
          </c:yVal>
          <c:smooth val="0"/>
        </c:ser>
        <c:dLbls>
          <c:showLegendKey val="0"/>
          <c:showVal val="0"/>
          <c:showCatName val="0"/>
          <c:showSerName val="0"/>
          <c:showPercent val="0"/>
          <c:showBubbleSize val="0"/>
        </c:dLbls>
        <c:axId val="166014912"/>
        <c:axId val="166015488"/>
      </c:scatterChart>
      <c:valAx>
        <c:axId val="166014912"/>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075" b="0" i="0" u="none" strike="noStrike" baseline="0">
                <a:solidFill>
                  <a:srgbClr val="000000"/>
                </a:solidFill>
                <a:latin typeface="Arial"/>
                <a:ea typeface="Arial"/>
                <a:cs typeface="Arial"/>
              </a:defRPr>
            </a:pPr>
            <a:endParaRPr lang="en-US"/>
          </a:p>
        </c:txPr>
        <c:crossAx val="166015488"/>
        <c:crosses val="autoZero"/>
        <c:crossBetween val="midCat"/>
      </c:valAx>
      <c:valAx>
        <c:axId val="166015488"/>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075" b="0" i="0" u="none" strike="noStrike" baseline="0">
                <a:solidFill>
                  <a:srgbClr val="000000"/>
                </a:solidFill>
                <a:latin typeface="Arial"/>
                <a:ea typeface="Arial"/>
                <a:cs typeface="Arial"/>
              </a:defRPr>
            </a:pPr>
            <a:endParaRPr lang="en-US"/>
          </a:p>
        </c:txPr>
        <c:crossAx val="166014912"/>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22271714922049"/>
          <c:y val="7.9646247137280884E-2"/>
          <c:w val="0.84632516703786187"/>
          <c:h val="0.77581344433721755"/>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0.24133630289532293"/>
                  <c:y val="0.44009754850334792"/>
                </c:manualLayout>
              </c:layout>
              <c:numFmt formatCode="#,##0.00000" sourceLinked="0"/>
              <c:spPr>
                <a:noFill/>
                <a:ln w="25400">
                  <a:noFill/>
                </a:ln>
              </c:spPr>
              <c:txPr>
                <a:bodyPr/>
                <a:lstStyle/>
                <a:p>
                  <a:pPr>
                    <a:defRPr sz="1100" b="0" i="0" u="none" strike="noStrike" baseline="0">
                      <a:solidFill>
                        <a:srgbClr val="000000"/>
                      </a:solidFill>
                      <a:latin typeface="Arial"/>
                      <a:ea typeface="Arial"/>
                      <a:cs typeface="Arial"/>
                    </a:defRPr>
                  </a:pPr>
                  <a:endParaRPr lang="en-US"/>
                </a:p>
              </c:txPr>
            </c:trendlineLbl>
          </c:trendline>
          <c:xVal>
            <c:numRef>
              <c:f>'Problem 4'!$B$29:$B$39</c:f>
              <c:numCache>
                <c:formatCode>General</c:formatCode>
                <c:ptCount val="11"/>
                <c:pt idx="0">
                  <c:v>4</c:v>
                </c:pt>
                <c:pt idx="1">
                  <c:v>5</c:v>
                </c:pt>
                <c:pt idx="2">
                  <c:v>6</c:v>
                </c:pt>
                <c:pt idx="3">
                  <c:v>7</c:v>
                </c:pt>
                <c:pt idx="4">
                  <c:v>8</c:v>
                </c:pt>
                <c:pt idx="5">
                  <c:v>9</c:v>
                </c:pt>
                <c:pt idx="6">
                  <c:v>10</c:v>
                </c:pt>
                <c:pt idx="7">
                  <c:v>11</c:v>
                </c:pt>
                <c:pt idx="8">
                  <c:v>12</c:v>
                </c:pt>
                <c:pt idx="9">
                  <c:v>13</c:v>
                </c:pt>
                <c:pt idx="10">
                  <c:v>14</c:v>
                </c:pt>
              </c:numCache>
            </c:numRef>
          </c:xVal>
          <c:yVal>
            <c:numRef>
              <c:f>'Problem 4'!$C$29:$C$39</c:f>
              <c:numCache>
                <c:formatCode>General</c:formatCode>
                <c:ptCount val="11"/>
                <c:pt idx="0">
                  <c:v>3.1</c:v>
                </c:pt>
                <c:pt idx="1">
                  <c:v>4.74</c:v>
                </c:pt>
                <c:pt idx="2">
                  <c:v>6.13</c:v>
                </c:pt>
                <c:pt idx="3">
                  <c:v>7.26</c:v>
                </c:pt>
                <c:pt idx="4">
                  <c:v>8.14</c:v>
                </c:pt>
                <c:pt idx="5">
                  <c:v>8.77</c:v>
                </c:pt>
                <c:pt idx="6">
                  <c:v>9.14</c:v>
                </c:pt>
                <c:pt idx="7">
                  <c:v>9.26</c:v>
                </c:pt>
                <c:pt idx="8">
                  <c:v>9.1300000000000008</c:v>
                </c:pt>
                <c:pt idx="9">
                  <c:v>8.74</c:v>
                </c:pt>
                <c:pt idx="10">
                  <c:v>8.1</c:v>
                </c:pt>
              </c:numCache>
            </c:numRef>
          </c:yVal>
          <c:smooth val="0"/>
        </c:ser>
        <c:dLbls>
          <c:showLegendKey val="0"/>
          <c:showVal val="0"/>
          <c:showCatName val="0"/>
          <c:showSerName val="0"/>
          <c:showPercent val="0"/>
          <c:showBubbleSize val="0"/>
        </c:dLbls>
        <c:axId val="166017216"/>
        <c:axId val="166017792"/>
      </c:scatterChart>
      <c:valAx>
        <c:axId val="166017216"/>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6017792"/>
        <c:crosses val="autoZero"/>
        <c:crossBetween val="midCat"/>
      </c:valAx>
      <c:valAx>
        <c:axId val="166017792"/>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6017216"/>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00021701435984"/>
          <c:y val="7.9411878750974774E-2"/>
          <c:w val="0.84666850405491334"/>
          <c:h val="0.77647170334286442"/>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0.2425331044747614"/>
                  <c:y val="0.43798856941127218"/>
                </c:manualLayout>
              </c:layout>
              <c:numFmt formatCode="#,##0.00000" sourceLinked="0"/>
              <c:spPr>
                <a:noFill/>
                <a:ln w="25400">
                  <a:noFill/>
                </a:ln>
              </c:spPr>
              <c:txPr>
                <a:bodyPr/>
                <a:lstStyle/>
                <a:p>
                  <a:pPr>
                    <a:defRPr sz="1100" b="0" i="0" u="none" strike="noStrike" baseline="0">
                      <a:solidFill>
                        <a:srgbClr val="000000"/>
                      </a:solidFill>
                      <a:latin typeface="Arial"/>
                      <a:ea typeface="Arial"/>
                      <a:cs typeface="Arial"/>
                    </a:defRPr>
                  </a:pPr>
                  <a:endParaRPr lang="en-US"/>
                </a:p>
              </c:txPr>
            </c:trendlineLbl>
          </c:trendline>
          <c:xVal>
            <c:numRef>
              <c:f>'Problem 4'!$B$49:$B$59</c:f>
              <c:numCache>
                <c:formatCode>General</c:formatCode>
                <c:ptCount val="11"/>
                <c:pt idx="0">
                  <c:v>4</c:v>
                </c:pt>
                <c:pt idx="1">
                  <c:v>5</c:v>
                </c:pt>
                <c:pt idx="2">
                  <c:v>6</c:v>
                </c:pt>
                <c:pt idx="3">
                  <c:v>7</c:v>
                </c:pt>
                <c:pt idx="4">
                  <c:v>8</c:v>
                </c:pt>
                <c:pt idx="5">
                  <c:v>9</c:v>
                </c:pt>
                <c:pt idx="6">
                  <c:v>10</c:v>
                </c:pt>
                <c:pt idx="7">
                  <c:v>11</c:v>
                </c:pt>
                <c:pt idx="8">
                  <c:v>12</c:v>
                </c:pt>
                <c:pt idx="9">
                  <c:v>13</c:v>
                </c:pt>
                <c:pt idx="10">
                  <c:v>14</c:v>
                </c:pt>
              </c:numCache>
            </c:numRef>
          </c:xVal>
          <c:yVal>
            <c:numRef>
              <c:f>'Problem 4'!$C$49:$C$59</c:f>
              <c:numCache>
                <c:formatCode>General</c:formatCode>
                <c:ptCount val="11"/>
                <c:pt idx="0">
                  <c:v>5.39</c:v>
                </c:pt>
                <c:pt idx="1">
                  <c:v>5.73</c:v>
                </c:pt>
                <c:pt idx="2">
                  <c:v>6.08</c:v>
                </c:pt>
                <c:pt idx="3">
                  <c:v>6.42</c:v>
                </c:pt>
                <c:pt idx="4">
                  <c:v>6.77</c:v>
                </c:pt>
                <c:pt idx="5">
                  <c:v>7.11</c:v>
                </c:pt>
                <c:pt idx="6">
                  <c:v>7.46</c:v>
                </c:pt>
                <c:pt idx="7">
                  <c:v>7.81</c:v>
                </c:pt>
                <c:pt idx="8">
                  <c:v>8.15</c:v>
                </c:pt>
                <c:pt idx="9">
                  <c:v>12.74</c:v>
                </c:pt>
                <c:pt idx="10">
                  <c:v>8.84</c:v>
                </c:pt>
              </c:numCache>
            </c:numRef>
          </c:yVal>
          <c:smooth val="0"/>
        </c:ser>
        <c:dLbls>
          <c:showLegendKey val="0"/>
          <c:showVal val="0"/>
          <c:showCatName val="0"/>
          <c:showSerName val="0"/>
          <c:showPercent val="0"/>
          <c:showBubbleSize val="0"/>
        </c:dLbls>
        <c:axId val="165823040"/>
        <c:axId val="165823616"/>
      </c:scatterChart>
      <c:valAx>
        <c:axId val="165823040"/>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5823616"/>
        <c:crosses val="autoZero"/>
        <c:crossBetween val="midCat"/>
      </c:valAx>
      <c:valAx>
        <c:axId val="165823616"/>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5823040"/>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9778378536388906E-2"/>
          <c:y val="7.9178885630498533E-2"/>
          <c:w val="0.84700756890890139"/>
          <c:h val="0.77712609970674484"/>
        </c:manualLayout>
      </c:layout>
      <c:scatterChart>
        <c:scatterStyle val="lineMarker"/>
        <c:varyColors val="0"/>
        <c:ser>
          <c:idx val="0"/>
          <c:order val="0"/>
          <c:spPr>
            <a:ln w="28575">
              <a:noFill/>
            </a:ln>
          </c:spPr>
          <c:marker>
            <c:symbol val="circle"/>
            <c:size val="5"/>
            <c:spPr>
              <a:solidFill>
                <a:srgbClr val="000080"/>
              </a:solidFill>
              <a:ln>
                <a:solidFill>
                  <a:srgbClr val="000080"/>
                </a:solidFill>
                <a:prstDash val="solid"/>
              </a:ln>
            </c:spPr>
          </c:marker>
          <c:trendline>
            <c:spPr>
              <a:ln w="25400">
                <a:solidFill>
                  <a:srgbClr val="000000"/>
                </a:solidFill>
                <a:prstDash val="solid"/>
              </a:ln>
            </c:spPr>
            <c:trendlineType val="linear"/>
            <c:dispRSqr val="1"/>
            <c:dispEq val="1"/>
            <c:trendlineLbl>
              <c:layout>
                <c:manualLayout>
                  <c:x val="3.0908919512352084E-2"/>
                  <c:y val="0.54252199413489732"/>
                </c:manualLayout>
              </c:layout>
              <c:numFmt formatCode="#,##0.00000" sourceLinked="0"/>
              <c:spPr>
                <a:noFill/>
                <a:ln w="25400">
                  <a:noFill/>
                </a:ln>
              </c:spPr>
              <c:txPr>
                <a:bodyPr/>
                <a:lstStyle/>
                <a:p>
                  <a:pPr>
                    <a:defRPr sz="1100" b="0" i="0" u="none" strike="noStrike" baseline="0">
                      <a:solidFill>
                        <a:srgbClr val="000000"/>
                      </a:solidFill>
                      <a:latin typeface="Arial"/>
                      <a:ea typeface="Arial"/>
                      <a:cs typeface="Arial"/>
                    </a:defRPr>
                  </a:pPr>
                  <a:endParaRPr lang="en-US"/>
                </a:p>
              </c:txPr>
            </c:trendlineLbl>
          </c:trendline>
          <c:xVal>
            <c:numRef>
              <c:f>'Problem 4'!$B$69:$B$79</c:f>
              <c:numCache>
                <c:formatCode>General</c:formatCode>
                <c:ptCount val="11"/>
                <c:pt idx="0">
                  <c:v>8</c:v>
                </c:pt>
                <c:pt idx="1">
                  <c:v>8</c:v>
                </c:pt>
                <c:pt idx="2">
                  <c:v>8</c:v>
                </c:pt>
                <c:pt idx="3">
                  <c:v>8</c:v>
                </c:pt>
                <c:pt idx="4">
                  <c:v>8</c:v>
                </c:pt>
                <c:pt idx="5">
                  <c:v>8</c:v>
                </c:pt>
                <c:pt idx="6">
                  <c:v>8</c:v>
                </c:pt>
                <c:pt idx="7">
                  <c:v>8</c:v>
                </c:pt>
                <c:pt idx="8">
                  <c:v>8</c:v>
                </c:pt>
                <c:pt idx="9">
                  <c:v>8</c:v>
                </c:pt>
                <c:pt idx="10">
                  <c:v>19</c:v>
                </c:pt>
              </c:numCache>
            </c:numRef>
          </c:xVal>
          <c:yVal>
            <c:numRef>
              <c:f>'Problem 4'!$C$69:$C$79</c:f>
              <c:numCache>
                <c:formatCode>General</c:formatCode>
                <c:ptCount val="11"/>
                <c:pt idx="0">
                  <c:v>6.58</c:v>
                </c:pt>
                <c:pt idx="1">
                  <c:v>5.76</c:v>
                </c:pt>
                <c:pt idx="2">
                  <c:v>7.71</c:v>
                </c:pt>
                <c:pt idx="3">
                  <c:v>8.84</c:v>
                </c:pt>
                <c:pt idx="4">
                  <c:v>8.4700000000000006</c:v>
                </c:pt>
                <c:pt idx="5">
                  <c:v>7.04</c:v>
                </c:pt>
                <c:pt idx="6">
                  <c:v>5.25</c:v>
                </c:pt>
                <c:pt idx="7">
                  <c:v>5.56</c:v>
                </c:pt>
                <c:pt idx="8">
                  <c:v>7.91</c:v>
                </c:pt>
                <c:pt idx="9">
                  <c:v>6.89</c:v>
                </c:pt>
                <c:pt idx="10">
                  <c:v>12.5</c:v>
                </c:pt>
              </c:numCache>
            </c:numRef>
          </c:yVal>
          <c:smooth val="0"/>
        </c:ser>
        <c:dLbls>
          <c:showLegendKey val="0"/>
          <c:showVal val="0"/>
          <c:showCatName val="0"/>
          <c:showSerName val="0"/>
          <c:showPercent val="0"/>
          <c:showBubbleSize val="0"/>
        </c:dLbls>
        <c:axId val="165826496"/>
        <c:axId val="165827072"/>
      </c:scatterChart>
      <c:valAx>
        <c:axId val="165826496"/>
        <c:scaling>
          <c:orientation val="minMax"/>
          <c:max val="20"/>
        </c:scaling>
        <c:delete val="0"/>
        <c:axPos val="b"/>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5827072"/>
        <c:crosses val="autoZero"/>
        <c:crossBetween val="midCat"/>
      </c:valAx>
      <c:valAx>
        <c:axId val="165827072"/>
        <c:scaling>
          <c:orientation val="minMax"/>
          <c:max val="13"/>
          <c:min val="0"/>
        </c:scaling>
        <c:delete val="0"/>
        <c:axPos val="l"/>
        <c:numFmt formatCode="General" sourceLinked="1"/>
        <c:majorTickMark val="out"/>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5826496"/>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xdr:from>
      <xdr:col>7</xdr:col>
      <xdr:colOff>104775</xdr:colOff>
      <xdr:row>5</xdr:row>
      <xdr:rowOff>123825</xdr:rowOff>
    </xdr:from>
    <xdr:to>
      <xdr:col>14</xdr:col>
      <xdr:colOff>104775</xdr:colOff>
      <xdr:row>25</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133350</xdr:colOff>
      <xdr:row>25</xdr:row>
      <xdr:rowOff>114300</xdr:rowOff>
    </xdr:from>
    <xdr:to>
      <xdr:col>14</xdr:col>
      <xdr:colOff>142875</xdr:colOff>
      <xdr:row>45</xdr:row>
      <xdr:rowOff>104775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104775</xdr:colOff>
      <xdr:row>46</xdr:row>
      <xdr:rowOff>38100</xdr:rowOff>
    </xdr:from>
    <xdr:to>
      <xdr:col>14</xdr:col>
      <xdr:colOff>123825</xdr:colOff>
      <xdr:row>66</xdr:row>
      <xdr:rowOff>38100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114300</xdr:colOff>
      <xdr:row>66</xdr:row>
      <xdr:rowOff>104775</xdr:rowOff>
    </xdr:from>
    <xdr:to>
      <xdr:col>14</xdr:col>
      <xdr:colOff>142875</xdr:colOff>
      <xdr:row>86</xdr:row>
      <xdr:rowOff>114300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152400</xdr:colOff>
      <xdr:row>5</xdr:row>
      <xdr:rowOff>95250</xdr:rowOff>
    </xdr:from>
    <xdr:to>
      <xdr:col>14</xdr:col>
      <xdr:colOff>152400</xdr:colOff>
      <xdr:row>25</xdr:row>
      <xdr:rowOff>9525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180975</xdr:colOff>
      <xdr:row>25</xdr:row>
      <xdr:rowOff>85725</xdr:rowOff>
    </xdr:from>
    <xdr:to>
      <xdr:col>14</xdr:col>
      <xdr:colOff>190500</xdr:colOff>
      <xdr:row>45</xdr:row>
      <xdr:rowOff>76200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152400</xdr:colOff>
      <xdr:row>46</xdr:row>
      <xdr:rowOff>9525</xdr:rowOff>
    </xdr:from>
    <xdr:to>
      <xdr:col>14</xdr:col>
      <xdr:colOff>171450</xdr:colOff>
      <xdr:row>66</xdr:row>
      <xdr:rowOff>9525</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161925</xdr:colOff>
      <xdr:row>66</xdr:row>
      <xdr:rowOff>76200</xdr:rowOff>
    </xdr:from>
    <xdr:to>
      <xdr:col>14</xdr:col>
      <xdr:colOff>190500</xdr:colOff>
      <xdr:row>86</xdr:row>
      <xdr:rowOff>85725</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152400</xdr:colOff>
      <xdr:row>5</xdr:row>
      <xdr:rowOff>152400</xdr:rowOff>
    </xdr:from>
    <xdr:to>
      <xdr:col>14</xdr:col>
      <xdr:colOff>152400</xdr:colOff>
      <xdr:row>25</xdr:row>
      <xdr:rowOff>66675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180975</xdr:colOff>
      <xdr:row>25</xdr:row>
      <xdr:rowOff>142875</xdr:rowOff>
    </xdr:from>
    <xdr:to>
      <xdr:col>14</xdr:col>
      <xdr:colOff>190500</xdr:colOff>
      <xdr:row>45</xdr:row>
      <xdr:rowOff>133350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152400</xdr:colOff>
      <xdr:row>46</xdr:row>
      <xdr:rowOff>66675</xdr:rowOff>
    </xdr:from>
    <xdr:to>
      <xdr:col>14</xdr:col>
      <xdr:colOff>171450</xdr:colOff>
      <xdr:row>66</xdr:row>
      <xdr:rowOff>66675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161925</xdr:colOff>
      <xdr:row>66</xdr:row>
      <xdr:rowOff>133350</xdr:rowOff>
    </xdr:from>
    <xdr:to>
      <xdr:col>14</xdr:col>
      <xdr:colOff>190500</xdr:colOff>
      <xdr:row>86</xdr:row>
      <xdr:rowOff>142875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3"/>
  <sheetViews>
    <sheetView tabSelected="1" topLeftCell="A17" workbookViewId="0">
      <selection activeCell="H32" sqref="H32"/>
    </sheetView>
  </sheetViews>
  <sheetFormatPr defaultRowHeight="12.75" x14ac:dyDescent="0.2"/>
  <cols>
    <col min="1" max="1" width="3.140625" customWidth="1"/>
    <col min="5" max="5" width="11.140625" customWidth="1"/>
    <col min="6" max="6" width="10.28515625" customWidth="1"/>
  </cols>
  <sheetData>
    <row r="2" spans="2:3" x14ac:dyDescent="0.2">
      <c r="B2" t="s">
        <v>40</v>
      </c>
    </row>
    <row r="4" spans="2:3" x14ac:dyDescent="0.2">
      <c r="B4" t="s">
        <v>41</v>
      </c>
    </row>
    <row r="6" spans="2:3" x14ac:dyDescent="0.2">
      <c r="B6" t="s">
        <v>42</v>
      </c>
    </row>
    <row r="7" spans="2:3" x14ac:dyDescent="0.2">
      <c r="B7" s="16"/>
      <c r="C7" s="16" t="s">
        <v>47</v>
      </c>
    </row>
    <row r="9" spans="2:3" x14ac:dyDescent="0.2">
      <c r="B9" t="s">
        <v>43</v>
      </c>
    </row>
    <row r="11" spans="2:3" x14ac:dyDescent="0.2">
      <c r="B11" t="s">
        <v>44</v>
      </c>
    </row>
    <row r="13" spans="2:3" x14ac:dyDescent="0.2">
      <c r="B13" t="s">
        <v>45</v>
      </c>
    </row>
    <row r="17" spans="1:9" x14ac:dyDescent="0.2">
      <c r="A17" s="15" t="s">
        <v>46</v>
      </c>
    </row>
    <row r="19" spans="1:9" x14ac:dyDescent="0.2">
      <c r="B19" t="s">
        <v>42</v>
      </c>
    </row>
    <row r="21" spans="1:9" x14ac:dyDescent="0.2">
      <c r="C21" s="5" t="s">
        <v>48</v>
      </c>
      <c r="D21">
        <v>9</v>
      </c>
    </row>
    <row r="22" spans="1:9" x14ac:dyDescent="0.2">
      <c r="C22" s="5" t="s">
        <v>49</v>
      </c>
      <c r="D22">
        <v>7.5</v>
      </c>
    </row>
    <row r="23" spans="1:9" x14ac:dyDescent="0.2">
      <c r="C23" s="5" t="s">
        <v>50</v>
      </c>
      <c r="D23">
        <v>11</v>
      </c>
    </row>
    <row r="24" spans="1:9" x14ac:dyDescent="0.2">
      <c r="C24" s="5" t="s">
        <v>51</v>
      </c>
      <c r="D24">
        <v>4.125</v>
      </c>
      <c r="E24" s="16" t="s">
        <v>59</v>
      </c>
    </row>
    <row r="25" spans="1:9" x14ac:dyDescent="0.2">
      <c r="C25" s="5" t="s">
        <v>52</v>
      </c>
      <c r="D25">
        <v>5.5</v>
      </c>
    </row>
    <row r="27" spans="1:9" x14ac:dyDescent="0.2">
      <c r="B27" t="s">
        <v>43</v>
      </c>
    </row>
    <row r="29" spans="1:9" x14ac:dyDescent="0.2">
      <c r="D29" s="15" t="s">
        <v>56</v>
      </c>
      <c r="E29" s="15" t="s">
        <v>54</v>
      </c>
      <c r="F29" s="15" t="s">
        <v>55</v>
      </c>
    </row>
    <row r="30" spans="1:9" x14ac:dyDescent="0.2">
      <c r="C30" s="5" t="s">
        <v>57</v>
      </c>
      <c r="D30">
        <v>3</v>
      </c>
      <c r="E30">
        <v>0.45700000000000002</v>
      </c>
      <c r="F30">
        <v>5.5449999999999999</v>
      </c>
      <c r="H30" s="5" t="s">
        <v>58</v>
      </c>
      <c r="I30">
        <v>0.66659999999999997</v>
      </c>
    </row>
    <row r="31" spans="1:9" x14ac:dyDescent="0.2">
      <c r="C31" s="5" t="s">
        <v>53</v>
      </c>
      <c r="D31">
        <v>0.5</v>
      </c>
      <c r="E31">
        <v>0.23300000000000001</v>
      </c>
      <c r="F31">
        <v>0.76700000000000002</v>
      </c>
      <c r="H31" s="5" t="s">
        <v>62</v>
      </c>
      <c r="I31">
        <v>2.2621571627982049</v>
      </c>
    </row>
    <row r="33" spans="4:4" x14ac:dyDescent="0.2">
      <c r="D33" s="16" t="s">
        <v>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topLeftCell="A7" workbookViewId="0">
      <selection activeCell="R5" sqref="R5"/>
    </sheetView>
  </sheetViews>
  <sheetFormatPr defaultRowHeight="12.75" x14ac:dyDescent="0.2"/>
  <sheetData>
    <row r="1" spans="1:7" ht="15.75" x14ac:dyDescent="0.25">
      <c r="A1" s="1" t="s">
        <v>0</v>
      </c>
    </row>
    <row r="2" spans="1:7" ht="12.75" customHeight="1" x14ac:dyDescent="0.25">
      <c r="A2" s="1"/>
    </row>
    <row r="3" spans="1:7" ht="12.75" customHeight="1" x14ac:dyDescent="0.25">
      <c r="A3" s="1"/>
    </row>
    <row r="4" spans="1:7" x14ac:dyDescent="0.2">
      <c r="C4" s="2"/>
    </row>
    <row r="5" spans="1:7" x14ac:dyDescent="0.2">
      <c r="C5" s="2"/>
    </row>
    <row r="6" spans="1:7" x14ac:dyDescent="0.2">
      <c r="C6" s="2"/>
    </row>
    <row r="7" spans="1:7" x14ac:dyDescent="0.2">
      <c r="D7" s="2"/>
    </row>
    <row r="8" spans="1:7" x14ac:dyDescent="0.2">
      <c r="B8" s="3" t="s">
        <v>1</v>
      </c>
      <c r="C8" s="3" t="s">
        <v>2</v>
      </c>
      <c r="D8" s="3"/>
      <c r="E8" s="3"/>
      <c r="F8" s="3"/>
      <c r="G8" s="3"/>
    </row>
    <row r="9" spans="1:7" x14ac:dyDescent="0.2">
      <c r="B9">
        <v>4</v>
      </c>
      <c r="C9">
        <v>4.26</v>
      </c>
    </row>
    <row r="10" spans="1:7" x14ac:dyDescent="0.2">
      <c r="B10">
        <v>5</v>
      </c>
      <c r="C10">
        <v>5.68</v>
      </c>
    </row>
    <row r="11" spans="1:7" x14ac:dyDescent="0.2">
      <c r="B11">
        <v>6</v>
      </c>
      <c r="C11">
        <v>7.24</v>
      </c>
    </row>
    <row r="12" spans="1:7" x14ac:dyDescent="0.2">
      <c r="B12">
        <v>7</v>
      </c>
      <c r="C12">
        <v>4.82</v>
      </c>
    </row>
    <row r="13" spans="1:7" x14ac:dyDescent="0.2">
      <c r="B13">
        <v>8</v>
      </c>
      <c r="C13">
        <v>6.95</v>
      </c>
    </row>
    <row r="14" spans="1:7" x14ac:dyDescent="0.2">
      <c r="B14">
        <v>9</v>
      </c>
      <c r="C14">
        <v>8.81</v>
      </c>
    </row>
    <row r="15" spans="1:7" x14ac:dyDescent="0.2">
      <c r="B15">
        <v>10</v>
      </c>
      <c r="C15">
        <v>8.0399999999999991</v>
      </c>
    </row>
    <row r="16" spans="1:7" x14ac:dyDescent="0.2">
      <c r="B16">
        <v>11</v>
      </c>
      <c r="C16">
        <v>8.33</v>
      </c>
    </row>
    <row r="17" spans="1:7" x14ac:dyDescent="0.2">
      <c r="B17">
        <v>12</v>
      </c>
      <c r="C17">
        <v>10.84</v>
      </c>
    </row>
    <row r="18" spans="1:7" x14ac:dyDescent="0.2">
      <c r="B18">
        <v>13</v>
      </c>
      <c r="C18">
        <v>7.58</v>
      </c>
    </row>
    <row r="19" spans="1:7" x14ac:dyDescent="0.2">
      <c r="B19">
        <v>14</v>
      </c>
      <c r="C19">
        <v>9.9600000000000009</v>
      </c>
    </row>
    <row r="20" spans="1:7" x14ac:dyDescent="0.2">
      <c r="A20" s="4"/>
    </row>
    <row r="21" spans="1:7" x14ac:dyDescent="0.2">
      <c r="A21" s="4"/>
    </row>
    <row r="22" spans="1:7" x14ac:dyDescent="0.2">
      <c r="A22" s="4"/>
    </row>
    <row r="23" spans="1:7" x14ac:dyDescent="0.2">
      <c r="A23" s="4"/>
    </row>
    <row r="24" spans="1:7" x14ac:dyDescent="0.2">
      <c r="A24" s="4"/>
      <c r="C24" s="2"/>
    </row>
    <row r="25" spans="1:7" x14ac:dyDescent="0.2">
      <c r="A25" s="4"/>
      <c r="C25" s="2"/>
    </row>
    <row r="26" spans="1:7" x14ac:dyDescent="0.2">
      <c r="A26" s="4"/>
      <c r="C26" s="2"/>
    </row>
    <row r="27" spans="1:7" x14ac:dyDescent="0.2">
      <c r="A27" s="4"/>
    </row>
    <row r="28" spans="1:7" x14ac:dyDescent="0.2">
      <c r="B28" s="3" t="s">
        <v>1</v>
      </c>
      <c r="C28" s="3" t="s">
        <v>2</v>
      </c>
      <c r="D28" s="3"/>
      <c r="E28" s="3"/>
      <c r="F28" s="3"/>
      <c r="G28" s="3"/>
    </row>
    <row r="29" spans="1:7" x14ac:dyDescent="0.2">
      <c r="B29">
        <v>4</v>
      </c>
      <c r="C29">
        <v>3.1</v>
      </c>
    </row>
    <row r="30" spans="1:7" x14ac:dyDescent="0.2">
      <c r="B30">
        <v>5</v>
      </c>
      <c r="C30">
        <v>4.74</v>
      </c>
    </row>
    <row r="31" spans="1:7" x14ac:dyDescent="0.2">
      <c r="B31">
        <v>6</v>
      </c>
      <c r="C31">
        <v>6.13</v>
      </c>
    </row>
    <row r="32" spans="1:7" x14ac:dyDescent="0.2">
      <c r="B32">
        <v>7</v>
      </c>
      <c r="C32">
        <v>7.26</v>
      </c>
    </row>
    <row r="33" spans="1:7" x14ac:dyDescent="0.2">
      <c r="B33">
        <v>8</v>
      </c>
      <c r="C33">
        <v>8.14</v>
      </c>
    </row>
    <row r="34" spans="1:7" x14ac:dyDescent="0.2">
      <c r="B34">
        <v>9</v>
      </c>
      <c r="C34">
        <v>8.77</v>
      </c>
    </row>
    <row r="35" spans="1:7" x14ac:dyDescent="0.2">
      <c r="B35">
        <v>10</v>
      </c>
      <c r="C35">
        <v>9.14</v>
      </c>
    </row>
    <row r="36" spans="1:7" x14ac:dyDescent="0.2">
      <c r="B36">
        <v>11</v>
      </c>
      <c r="C36">
        <v>9.26</v>
      </c>
    </row>
    <row r="37" spans="1:7" x14ac:dyDescent="0.2">
      <c r="B37">
        <v>12</v>
      </c>
      <c r="C37">
        <v>9.1300000000000008</v>
      </c>
    </row>
    <row r="38" spans="1:7" x14ac:dyDescent="0.2">
      <c r="B38">
        <v>13</v>
      </c>
      <c r="C38">
        <v>8.74</v>
      </c>
    </row>
    <row r="39" spans="1:7" x14ac:dyDescent="0.2">
      <c r="B39">
        <v>14</v>
      </c>
      <c r="C39">
        <v>8.1</v>
      </c>
    </row>
    <row r="40" spans="1:7" x14ac:dyDescent="0.2">
      <c r="A40" s="4"/>
    </row>
    <row r="41" spans="1:7" x14ac:dyDescent="0.2">
      <c r="A41" s="4"/>
    </row>
    <row r="42" spans="1:7" x14ac:dyDescent="0.2">
      <c r="A42" s="4"/>
    </row>
    <row r="43" spans="1:7" x14ac:dyDescent="0.2">
      <c r="A43" s="4"/>
    </row>
    <row r="44" spans="1:7" x14ac:dyDescent="0.2">
      <c r="A44" s="4"/>
      <c r="C44" s="2"/>
    </row>
    <row r="45" spans="1:7" x14ac:dyDescent="0.2">
      <c r="A45" s="4"/>
      <c r="C45" s="2"/>
    </row>
    <row r="46" spans="1:7" x14ac:dyDescent="0.2">
      <c r="A46" s="4"/>
      <c r="C46" s="2"/>
    </row>
    <row r="47" spans="1:7" x14ac:dyDescent="0.2">
      <c r="A47" s="4"/>
    </row>
    <row r="48" spans="1:7" x14ac:dyDescent="0.2">
      <c r="B48" s="3" t="s">
        <v>1</v>
      </c>
      <c r="C48" s="3" t="s">
        <v>2</v>
      </c>
      <c r="D48" s="3"/>
      <c r="E48" s="3"/>
      <c r="F48" s="3"/>
      <c r="G48" s="3"/>
    </row>
    <row r="49" spans="1:3" x14ac:dyDescent="0.2">
      <c r="B49">
        <v>4</v>
      </c>
      <c r="C49">
        <v>5.39</v>
      </c>
    </row>
    <row r="50" spans="1:3" x14ac:dyDescent="0.2">
      <c r="B50">
        <v>5</v>
      </c>
      <c r="C50">
        <v>5.73</v>
      </c>
    </row>
    <row r="51" spans="1:3" x14ac:dyDescent="0.2">
      <c r="B51">
        <v>6</v>
      </c>
      <c r="C51">
        <v>6.08</v>
      </c>
    </row>
    <row r="52" spans="1:3" x14ac:dyDescent="0.2">
      <c r="B52">
        <v>7</v>
      </c>
      <c r="C52">
        <v>6.42</v>
      </c>
    </row>
    <row r="53" spans="1:3" x14ac:dyDescent="0.2">
      <c r="B53">
        <v>8</v>
      </c>
      <c r="C53">
        <v>6.77</v>
      </c>
    </row>
    <row r="54" spans="1:3" x14ac:dyDescent="0.2">
      <c r="B54">
        <v>9</v>
      </c>
      <c r="C54">
        <v>7.11</v>
      </c>
    </row>
    <row r="55" spans="1:3" x14ac:dyDescent="0.2">
      <c r="B55">
        <v>10</v>
      </c>
      <c r="C55">
        <v>7.46</v>
      </c>
    </row>
    <row r="56" spans="1:3" x14ac:dyDescent="0.2">
      <c r="B56">
        <v>11</v>
      </c>
      <c r="C56">
        <v>7.81</v>
      </c>
    </row>
    <row r="57" spans="1:3" x14ac:dyDescent="0.2">
      <c r="B57">
        <v>12</v>
      </c>
      <c r="C57">
        <v>8.15</v>
      </c>
    </row>
    <row r="58" spans="1:3" x14ac:dyDescent="0.2">
      <c r="B58">
        <v>13</v>
      </c>
      <c r="C58">
        <v>12.74</v>
      </c>
    </row>
    <row r="59" spans="1:3" x14ac:dyDescent="0.2">
      <c r="B59">
        <v>14</v>
      </c>
      <c r="C59">
        <v>8.84</v>
      </c>
    </row>
    <row r="60" spans="1:3" x14ac:dyDescent="0.2">
      <c r="A60" s="4"/>
    </row>
    <row r="61" spans="1:3" x14ac:dyDescent="0.2">
      <c r="A61" s="4"/>
    </row>
    <row r="64" spans="1:3" x14ac:dyDescent="0.2">
      <c r="C64" s="2"/>
    </row>
    <row r="65" spans="1:7" x14ac:dyDescent="0.2">
      <c r="C65" s="2"/>
    </row>
    <row r="66" spans="1:7" x14ac:dyDescent="0.2">
      <c r="C66" s="2"/>
    </row>
    <row r="68" spans="1:7" x14ac:dyDescent="0.2">
      <c r="B68" s="3" t="s">
        <v>1</v>
      </c>
      <c r="C68" s="3" t="s">
        <v>2</v>
      </c>
      <c r="D68" s="3"/>
      <c r="E68" s="3"/>
      <c r="F68" s="3"/>
      <c r="G68" s="3"/>
    </row>
    <row r="69" spans="1:7" x14ac:dyDescent="0.2">
      <c r="B69">
        <v>8</v>
      </c>
      <c r="C69">
        <v>6.58</v>
      </c>
    </row>
    <row r="70" spans="1:7" x14ac:dyDescent="0.2">
      <c r="B70">
        <v>8</v>
      </c>
      <c r="C70">
        <v>5.76</v>
      </c>
    </row>
    <row r="71" spans="1:7" x14ac:dyDescent="0.2">
      <c r="B71">
        <v>8</v>
      </c>
      <c r="C71">
        <v>7.71</v>
      </c>
    </row>
    <row r="72" spans="1:7" x14ac:dyDescent="0.2">
      <c r="B72">
        <v>8</v>
      </c>
      <c r="C72">
        <v>8.84</v>
      </c>
    </row>
    <row r="73" spans="1:7" x14ac:dyDescent="0.2">
      <c r="B73">
        <v>8</v>
      </c>
      <c r="C73">
        <v>8.4700000000000006</v>
      </c>
    </row>
    <row r="74" spans="1:7" x14ac:dyDescent="0.2">
      <c r="B74">
        <v>8</v>
      </c>
      <c r="C74">
        <v>7.04</v>
      </c>
    </row>
    <row r="75" spans="1:7" x14ac:dyDescent="0.2">
      <c r="B75">
        <v>8</v>
      </c>
      <c r="C75">
        <v>5.25</v>
      </c>
    </row>
    <row r="76" spans="1:7" x14ac:dyDescent="0.2">
      <c r="B76">
        <v>8</v>
      </c>
      <c r="C76">
        <v>5.56</v>
      </c>
    </row>
    <row r="77" spans="1:7" x14ac:dyDescent="0.2">
      <c r="B77">
        <v>8</v>
      </c>
      <c r="C77">
        <v>7.91</v>
      </c>
    </row>
    <row r="78" spans="1:7" x14ac:dyDescent="0.2">
      <c r="B78">
        <v>8</v>
      </c>
      <c r="C78">
        <v>6.89</v>
      </c>
    </row>
    <row r="79" spans="1:7" x14ac:dyDescent="0.2">
      <c r="B79">
        <v>19</v>
      </c>
      <c r="C79">
        <v>12.5</v>
      </c>
    </row>
    <row r="80" spans="1:7" x14ac:dyDescent="0.2">
      <c r="A80" s="4"/>
    </row>
    <row r="81" spans="1:1" x14ac:dyDescent="0.2">
      <c r="A81" s="4"/>
    </row>
  </sheetData>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topLeftCell="A34" workbookViewId="0">
      <selection activeCell="B42" sqref="B42"/>
    </sheetView>
  </sheetViews>
  <sheetFormatPr defaultRowHeight="12.75" x14ac:dyDescent="0.2"/>
  <sheetData>
    <row r="1" spans="1:7" ht="15.75" x14ac:dyDescent="0.25">
      <c r="A1" s="1" t="s">
        <v>0</v>
      </c>
    </row>
    <row r="2" spans="1:7" ht="12.75" customHeight="1" x14ac:dyDescent="0.25">
      <c r="A2" s="1"/>
    </row>
    <row r="3" spans="1:7" ht="12.75" customHeight="1" x14ac:dyDescent="0.25">
      <c r="A3" s="1"/>
    </row>
    <row r="4" spans="1:7" x14ac:dyDescent="0.2">
      <c r="C4" s="2"/>
    </row>
    <row r="5" spans="1:7" x14ac:dyDescent="0.2">
      <c r="C5" s="2"/>
    </row>
    <row r="6" spans="1:7" x14ac:dyDescent="0.2">
      <c r="C6" s="2"/>
    </row>
    <row r="7" spans="1:7" x14ac:dyDescent="0.2">
      <c r="D7" s="2"/>
    </row>
    <row r="8" spans="1:7" x14ac:dyDescent="0.2">
      <c r="B8" s="3" t="s">
        <v>1</v>
      </c>
      <c r="C8" s="3" t="s">
        <v>2</v>
      </c>
      <c r="D8" s="3"/>
      <c r="E8" s="3"/>
      <c r="F8" s="3"/>
      <c r="G8" s="3"/>
    </row>
    <row r="9" spans="1:7" x14ac:dyDescent="0.2">
      <c r="B9">
        <v>4</v>
      </c>
      <c r="C9">
        <v>4.26</v>
      </c>
    </row>
    <row r="10" spans="1:7" x14ac:dyDescent="0.2">
      <c r="B10">
        <v>5</v>
      </c>
      <c r="C10">
        <v>5.68</v>
      </c>
    </row>
    <row r="11" spans="1:7" x14ac:dyDescent="0.2">
      <c r="B11">
        <v>6</v>
      </c>
      <c r="C11">
        <v>7.24</v>
      </c>
    </row>
    <row r="12" spans="1:7" x14ac:dyDescent="0.2">
      <c r="B12">
        <v>7</v>
      </c>
      <c r="C12">
        <v>4.82</v>
      </c>
    </row>
    <row r="13" spans="1:7" x14ac:dyDescent="0.2">
      <c r="B13">
        <v>8</v>
      </c>
      <c r="C13">
        <v>6.95</v>
      </c>
    </row>
    <row r="14" spans="1:7" x14ac:dyDescent="0.2">
      <c r="B14">
        <v>9</v>
      </c>
      <c r="C14">
        <v>8.81</v>
      </c>
    </row>
    <row r="15" spans="1:7" x14ac:dyDescent="0.2">
      <c r="B15">
        <v>10</v>
      </c>
      <c r="C15">
        <v>8.0399999999999991</v>
      </c>
    </row>
    <row r="16" spans="1:7" x14ac:dyDescent="0.2">
      <c r="B16">
        <v>11</v>
      </c>
      <c r="C16">
        <v>8.33</v>
      </c>
    </row>
    <row r="17" spans="1:7" x14ac:dyDescent="0.2">
      <c r="B17">
        <v>12</v>
      </c>
      <c r="C17">
        <v>10.84</v>
      </c>
    </row>
    <row r="18" spans="1:7" x14ac:dyDescent="0.2">
      <c r="B18">
        <v>13</v>
      </c>
      <c r="C18">
        <v>7.58</v>
      </c>
    </row>
    <row r="19" spans="1:7" x14ac:dyDescent="0.2">
      <c r="B19">
        <v>14</v>
      </c>
      <c r="C19">
        <v>9.9600000000000009</v>
      </c>
    </row>
    <row r="20" spans="1:7" x14ac:dyDescent="0.2">
      <c r="A20" s="4" t="s">
        <v>8</v>
      </c>
      <c r="B20">
        <f t="shared" ref="B20:C20" si="0">SUM(B9:B19)</f>
        <v>99</v>
      </c>
      <c r="C20">
        <f t="shared" si="0"/>
        <v>82.509999999999991</v>
      </c>
    </row>
    <row r="21" spans="1:7" x14ac:dyDescent="0.2">
      <c r="A21" s="4" t="s">
        <v>9</v>
      </c>
      <c r="B21">
        <f t="shared" ref="B21:C21" si="1">AVERAGE(B9:B19)</f>
        <v>9</v>
      </c>
      <c r="C21">
        <f t="shared" si="1"/>
        <v>7.5009090909090901</v>
      </c>
    </row>
    <row r="22" spans="1:7" x14ac:dyDescent="0.2">
      <c r="A22" s="4" t="s">
        <v>12</v>
      </c>
      <c r="B22">
        <f>_xlfn.VAR.S(B9:B19)</f>
        <v>11</v>
      </c>
      <c r="C22">
        <f>_xlfn.VAR.S(C9:C19)</f>
        <v>4.1272690909091008</v>
      </c>
    </row>
    <row r="23" spans="1:7" x14ac:dyDescent="0.2">
      <c r="A23" s="4" t="s">
        <v>13</v>
      </c>
      <c r="B23">
        <f>_xlfn.COVARIANCE.S(B9:B19,C9:C19)</f>
        <v>5.5010000000000003</v>
      </c>
    </row>
    <row r="24" spans="1:7" x14ac:dyDescent="0.2">
      <c r="A24" s="4"/>
      <c r="C24" s="2"/>
    </row>
    <row r="25" spans="1:7" x14ac:dyDescent="0.2">
      <c r="A25" s="4"/>
      <c r="C25" s="2"/>
    </row>
    <row r="26" spans="1:7" x14ac:dyDescent="0.2">
      <c r="A26" s="4"/>
      <c r="C26" s="2"/>
    </row>
    <row r="27" spans="1:7" x14ac:dyDescent="0.2">
      <c r="A27" s="4"/>
    </row>
    <row r="28" spans="1:7" x14ac:dyDescent="0.2">
      <c r="B28" s="3" t="s">
        <v>1</v>
      </c>
      <c r="C28" s="3" t="s">
        <v>2</v>
      </c>
      <c r="D28" s="3"/>
      <c r="E28" s="3"/>
      <c r="F28" s="3"/>
      <c r="G28" s="3"/>
    </row>
    <row r="29" spans="1:7" x14ac:dyDescent="0.2">
      <c r="B29">
        <v>4</v>
      </c>
      <c r="C29">
        <v>3.1</v>
      </c>
    </row>
    <row r="30" spans="1:7" x14ac:dyDescent="0.2">
      <c r="B30">
        <v>5</v>
      </c>
      <c r="C30">
        <v>4.74</v>
      </c>
    </row>
    <row r="31" spans="1:7" x14ac:dyDescent="0.2">
      <c r="B31">
        <v>6</v>
      </c>
      <c r="C31">
        <v>6.13</v>
      </c>
    </row>
    <row r="32" spans="1:7" x14ac:dyDescent="0.2">
      <c r="B32">
        <v>7</v>
      </c>
      <c r="C32">
        <v>7.26</v>
      </c>
    </row>
    <row r="33" spans="1:7" x14ac:dyDescent="0.2">
      <c r="B33">
        <v>8</v>
      </c>
      <c r="C33">
        <v>8.14</v>
      </c>
    </row>
    <row r="34" spans="1:7" x14ac:dyDescent="0.2">
      <c r="B34">
        <v>9</v>
      </c>
      <c r="C34">
        <v>8.77</v>
      </c>
    </row>
    <row r="35" spans="1:7" x14ac:dyDescent="0.2">
      <c r="B35">
        <v>10</v>
      </c>
      <c r="C35">
        <v>9.14</v>
      </c>
    </row>
    <row r="36" spans="1:7" x14ac:dyDescent="0.2">
      <c r="B36">
        <v>11</v>
      </c>
      <c r="C36">
        <v>9.26</v>
      </c>
    </row>
    <row r="37" spans="1:7" x14ac:dyDescent="0.2">
      <c r="B37">
        <v>12</v>
      </c>
      <c r="C37">
        <v>9.1300000000000008</v>
      </c>
    </row>
    <row r="38" spans="1:7" x14ac:dyDescent="0.2">
      <c r="B38">
        <v>13</v>
      </c>
      <c r="C38">
        <v>8.74</v>
      </c>
    </row>
    <row r="39" spans="1:7" x14ac:dyDescent="0.2">
      <c r="B39">
        <v>14</v>
      </c>
      <c r="C39">
        <v>8.1</v>
      </c>
    </row>
    <row r="40" spans="1:7" x14ac:dyDescent="0.2">
      <c r="A40" s="4" t="s">
        <v>8</v>
      </c>
      <c r="B40">
        <f t="shared" ref="B40:C40" si="2">SUM(B29:B39)</f>
        <v>99</v>
      </c>
      <c r="C40">
        <f t="shared" si="2"/>
        <v>82.509999999999991</v>
      </c>
    </row>
    <row r="41" spans="1:7" x14ac:dyDescent="0.2">
      <c r="A41" s="4" t="s">
        <v>9</v>
      </c>
      <c r="B41">
        <f t="shared" ref="B41:C41" si="3">AVERAGE(B29:B39)</f>
        <v>9</v>
      </c>
      <c r="C41">
        <f t="shared" si="3"/>
        <v>7.5009090909090901</v>
      </c>
    </row>
    <row r="42" spans="1:7" x14ac:dyDescent="0.2">
      <c r="A42" s="4" t="s">
        <v>12</v>
      </c>
      <c r="B42">
        <f>_xlfn.VAR.S(B29:B39)</f>
        <v>11</v>
      </c>
      <c r="C42">
        <f>_xlfn.VAR.S(C29:C39)</f>
        <v>4.1276290909091129</v>
      </c>
    </row>
    <row r="43" spans="1:7" x14ac:dyDescent="0.2">
      <c r="A43" s="4" t="s">
        <v>13</v>
      </c>
      <c r="B43">
        <f>_xlfn.COVARIANCE.S(B29:B39,C29:C39)</f>
        <v>5.4999999999999991</v>
      </c>
    </row>
    <row r="44" spans="1:7" x14ac:dyDescent="0.2">
      <c r="A44" s="4"/>
      <c r="C44" s="2"/>
    </row>
    <row r="45" spans="1:7" x14ac:dyDescent="0.2">
      <c r="A45" s="4"/>
      <c r="C45" s="2"/>
    </row>
    <row r="46" spans="1:7" x14ac:dyDescent="0.2">
      <c r="A46" s="4"/>
      <c r="C46" s="2"/>
    </row>
    <row r="47" spans="1:7" x14ac:dyDescent="0.2">
      <c r="A47" s="4"/>
    </row>
    <row r="48" spans="1:7" x14ac:dyDescent="0.2">
      <c r="B48" s="3" t="s">
        <v>1</v>
      </c>
      <c r="C48" s="3" t="s">
        <v>2</v>
      </c>
      <c r="D48" s="3"/>
      <c r="E48" s="3"/>
      <c r="F48" s="3"/>
      <c r="G48" s="3"/>
    </row>
    <row r="49" spans="1:3" x14ac:dyDescent="0.2">
      <c r="B49">
        <v>4</v>
      </c>
      <c r="C49">
        <v>5.39</v>
      </c>
    </row>
    <row r="50" spans="1:3" x14ac:dyDescent="0.2">
      <c r="B50">
        <v>5</v>
      </c>
      <c r="C50">
        <v>5.73</v>
      </c>
    </row>
    <row r="51" spans="1:3" x14ac:dyDescent="0.2">
      <c r="B51">
        <v>6</v>
      </c>
      <c r="C51">
        <v>6.08</v>
      </c>
    </row>
    <row r="52" spans="1:3" x14ac:dyDescent="0.2">
      <c r="B52">
        <v>7</v>
      </c>
      <c r="C52">
        <v>6.42</v>
      </c>
    </row>
    <row r="53" spans="1:3" x14ac:dyDescent="0.2">
      <c r="B53">
        <v>8</v>
      </c>
      <c r="C53">
        <v>6.77</v>
      </c>
    </row>
    <row r="54" spans="1:3" x14ac:dyDescent="0.2">
      <c r="B54">
        <v>9</v>
      </c>
      <c r="C54">
        <v>7.11</v>
      </c>
    </row>
    <row r="55" spans="1:3" x14ac:dyDescent="0.2">
      <c r="B55">
        <v>10</v>
      </c>
      <c r="C55">
        <v>7.46</v>
      </c>
    </row>
    <row r="56" spans="1:3" x14ac:dyDescent="0.2">
      <c r="B56">
        <v>11</v>
      </c>
      <c r="C56">
        <v>7.81</v>
      </c>
    </row>
    <row r="57" spans="1:3" x14ac:dyDescent="0.2">
      <c r="B57">
        <v>12</v>
      </c>
      <c r="C57">
        <v>8.15</v>
      </c>
    </row>
    <row r="58" spans="1:3" x14ac:dyDescent="0.2">
      <c r="B58">
        <v>13</v>
      </c>
      <c r="C58">
        <v>12.74</v>
      </c>
    </row>
    <row r="59" spans="1:3" x14ac:dyDescent="0.2">
      <c r="B59">
        <v>14</v>
      </c>
      <c r="C59">
        <v>8.84</v>
      </c>
    </row>
    <row r="60" spans="1:3" x14ac:dyDescent="0.2">
      <c r="A60" s="4" t="s">
        <v>8</v>
      </c>
      <c r="B60">
        <f t="shared" ref="B60:C60" si="4">SUM(B49:B59)</f>
        <v>99</v>
      </c>
      <c r="C60">
        <f t="shared" si="4"/>
        <v>82.500000000000014</v>
      </c>
    </row>
    <row r="61" spans="1:3" x14ac:dyDescent="0.2">
      <c r="A61" s="4" t="s">
        <v>9</v>
      </c>
      <c r="B61">
        <f t="shared" ref="B61:C61" si="5">AVERAGE(B49:B59)</f>
        <v>9</v>
      </c>
      <c r="C61">
        <f t="shared" si="5"/>
        <v>7.5000000000000009</v>
      </c>
    </row>
    <row r="62" spans="1:3" x14ac:dyDescent="0.2">
      <c r="A62" s="4" t="s">
        <v>12</v>
      </c>
      <c r="B62">
        <f>_xlfn.VAR.S(B49:B59)</f>
        <v>11</v>
      </c>
      <c r="C62">
        <f>_xlfn.VAR.S(C49:C59)</f>
        <v>4.1226199999999835</v>
      </c>
    </row>
    <row r="63" spans="1:3" x14ac:dyDescent="0.2">
      <c r="A63" s="4" t="s">
        <v>13</v>
      </c>
      <c r="B63">
        <f>_xlfn.COVARIANCE.S(B49:B59,C49:C59)</f>
        <v>5.4969999999999999</v>
      </c>
    </row>
    <row r="64" spans="1:3" x14ac:dyDescent="0.2">
      <c r="C64" s="2"/>
    </row>
    <row r="65" spans="1:7" x14ac:dyDescent="0.2">
      <c r="C65" s="2"/>
    </row>
    <row r="66" spans="1:7" x14ac:dyDescent="0.2">
      <c r="C66" s="2"/>
    </row>
    <row r="68" spans="1:7" x14ac:dyDescent="0.2">
      <c r="B68" s="3" t="s">
        <v>1</v>
      </c>
      <c r="C68" s="3" t="s">
        <v>2</v>
      </c>
      <c r="D68" s="3"/>
      <c r="E68" s="3"/>
      <c r="F68" s="3"/>
      <c r="G68" s="3"/>
    </row>
    <row r="69" spans="1:7" x14ac:dyDescent="0.2">
      <c r="B69">
        <v>8</v>
      </c>
      <c r="C69">
        <v>6.58</v>
      </c>
    </row>
    <row r="70" spans="1:7" x14ac:dyDescent="0.2">
      <c r="B70">
        <v>8</v>
      </c>
      <c r="C70">
        <v>5.76</v>
      </c>
    </row>
    <row r="71" spans="1:7" x14ac:dyDescent="0.2">
      <c r="B71">
        <v>8</v>
      </c>
      <c r="C71">
        <v>7.71</v>
      </c>
    </row>
    <row r="72" spans="1:7" x14ac:dyDescent="0.2">
      <c r="B72">
        <v>8</v>
      </c>
      <c r="C72">
        <v>8.84</v>
      </c>
    </row>
    <row r="73" spans="1:7" x14ac:dyDescent="0.2">
      <c r="B73">
        <v>8</v>
      </c>
      <c r="C73">
        <v>8.4700000000000006</v>
      </c>
    </row>
    <row r="74" spans="1:7" x14ac:dyDescent="0.2">
      <c r="B74">
        <v>8</v>
      </c>
      <c r="C74">
        <v>7.04</v>
      </c>
    </row>
    <row r="75" spans="1:7" x14ac:dyDescent="0.2">
      <c r="B75">
        <v>8</v>
      </c>
      <c r="C75">
        <v>5.25</v>
      </c>
    </row>
    <row r="76" spans="1:7" x14ac:dyDescent="0.2">
      <c r="B76">
        <v>8</v>
      </c>
      <c r="C76">
        <v>5.56</v>
      </c>
    </row>
    <row r="77" spans="1:7" x14ac:dyDescent="0.2">
      <c r="B77">
        <v>8</v>
      </c>
      <c r="C77">
        <v>7.91</v>
      </c>
    </row>
    <row r="78" spans="1:7" x14ac:dyDescent="0.2">
      <c r="B78">
        <v>8</v>
      </c>
      <c r="C78">
        <v>6.89</v>
      </c>
    </row>
    <row r="79" spans="1:7" x14ac:dyDescent="0.2">
      <c r="B79">
        <v>19</v>
      </c>
      <c r="C79">
        <v>12.5</v>
      </c>
    </row>
    <row r="80" spans="1:7" x14ac:dyDescent="0.2">
      <c r="A80" s="4" t="s">
        <v>8</v>
      </c>
      <c r="B80">
        <f t="shared" ref="B80:C80" si="6">SUM(B69:B79)</f>
        <v>99</v>
      </c>
      <c r="C80">
        <f t="shared" si="6"/>
        <v>82.51</v>
      </c>
    </row>
    <row r="81" spans="1:3" x14ac:dyDescent="0.2">
      <c r="A81" s="4" t="s">
        <v>9</v>
      </c>
      <c r="B81">
        <f t="shared" ref="B81:C81" si="7">AVERAGE(B69:B79)</f>
        <v>9</v>
      </c>
      <c r="C81">
        <f t="shared" si="7"/>
        <v>7.500909090909091</v>
      </c>
    </row>
    <row r="82" spans="1:3" x14ac:dyDescent="0.2">
      <c r="A82" s="4" t="s">
        <v>12</v>
      </c>
      <c r="B82">
        <f>_xlfn.VAR.S(B69:B79)</f>
        <v>11</v>
      </c>
      <c r="C82">
        <f>_xlfn.VAR.S(C69:C79)</f>
        <v>4.1232490909090753</v>
      </c>
    </row>
    <row r="83" spans="1:3" x14ac:dyDescent="0.2">
      <c r="A83" s="4" t="s">
        <v>13</v>
      </c>
      <c r="B83">
        <f>_xlfn.COVARIANCE.S(B69:B79,C69:C79)</f>
        <v>5.4990000000000006</v>
      </c>
    </row>
  </sheetData>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
  <sheetViews>
    <sheetView topLeftCell="D10" workbookViewId="0">
      <selection activeCell="K18" sqref="K18"/>
    </sheetView>
  </sheetViews>
  <sheetFormatPr defaultRowHeight="12.75" x14ac:dyDescent="0.2"/>
  <sheetData>
    <row r="1" spans="1:7" ht="15.75" x14ac:dyDescent="0.25">
      <c r="A1" s="1" t="s">
        <v>0</v>
      </c>
    </row>
    <row r="2" spans="1:7" ht="12.75" customHeight="1" x14ac:dyDescent="0.25">
      <c r="A2" s="1"/>
    </row>
    <row r="3" spans="1:7" ht="12.75" customHeight="1" x14ac:dyDescent="0.25">
      <c r="A3" s="1"/>
    </row>
    <row r="4" spans="1:7" x14ac:dyDescent="0.2">
      <c r="C4" s="2"/>
    </row>
    <row r="5" spans="1:7" x14ac:dyDescent="0.2">
      <c r="C5" s="2"/>
    </row>
    <row r="6" spans="1:7" x14ac:dyDescent="0.2">
      <c r="C6" s="2"/>
    </row>
    <row r="7" spans="1:7" x14ac:dyDescent="0.2">
      <c r="D7" s="2"/>
    </row>
    <row r="8" spans="1:7" x14ac:dyDescent="0.2">
      <c r="B8" s="3" t="s">
        <v>1</v>
      </c>
      <c r="C8" s="3" t="s">
        <v>2</v>
      </c>
      <c r="D8" s="3" t="s">
        <v>3</v>
      </c>
      <c r="E8" s="3" t="s">
        <v>4</v>
      </c>
      <c r="F8" s="3" t="s">
        <v>5</v>
      </c>
      <c r="G8" s="3" t="s">
        <v>6</v>
      </c>
    </row>
    <row r="9" spans="1:7" x14ac:dyDescent="0.2">
      <c r="B9">
        <v>4</v>
      </c>
      <c r="C9">
        <v>4.26</v>
      </c>
      <c r="D9">
        <f>(B9-B$21)^2</f>
        <v>25</v>
      </c>
      <c r="E9">
        <f>B9^2</f>
        <v>16</v>
      </c>
      <c r="F9">
        <f>C9-$B$24*B9-$B$25</f>
        <v>-0.74045454545454437</v>
      </c>
      <c r="G9">
        <f>F9^2</f>
        <v>0.54827293388429588</v>
      </c>
    </row>
    <row r="10" spans="1:7" x14ac:dyDescent="0.2">
      <c r="B10">
        <v>5</v>
      </c>
      <c r="C10">
        <v>5.68</v>
      </c>
      <c r="D10">
        <f t="shared" ref="D10:D19" si="0">(B10-B$21)^2</f>
        <v>16</v>
      </c>
      <c r="E10">
        <f t="shared" ref="E10:E19" si="1">B10^2</f>
        <v>25</v>
      </c>
      <c r="F10">
        <f t="shared" ref="F10:F19" si="2">C10-$B$24*B10-$B$25</f>
        <v>0.1794545454545462</v>
      </c>
      <c r="G10">
        <f t="shared" ref="G10:G19" si="3">F10^2</f>
        <v>3.2203933884297785E-2</v>
      </c>
    </row>
    <row r="11" spans="1:7" x14ac:dyDescent="0.2">
      <c r="B11">
        <v>6</v>
      </c>
      <c r="C11">
        <v>7.24</v>
      </c>
      <c r="D11">
        <f t="shared" si="0"/>
        <v>9</v>
      </c>
      <c r="E11">
        <f t="shared" si="1"/>
        <v>36</v>
      </c>
      <c r="F11">
        <f t="shared" si="2"/>
        <v>1.2393636363636382</v>
      </c>
      <c r="G11">
        <f t="shared" si="3"/>
        <v>1.5360222231405005</v>
      </c>
    </row>
    <row r="12" spans="1:7" x14ac:dyDescent="0.2">
      <c r="B12">
        <v>7</v>
      </c>
      <c r="C12">
        <v>4.82</v>
      </c>
      <c r="D12">
        <f t="shared" si="0"/>
        <v>4</v>
      </c>
      <c r="E12">
        <f t="shared" si="1"/>
        <v>49</v>
      </c>
      <c r="F12">
        <f t="shared" si="2"/>
        <v>-1.6807272727272711</v>
      </c>
      <c r="G12">
        <f t="shared" si="3"/>
        <v>2.8248441652892504</v>
      </c>
    </row>
    <row r="13" spans="1:7" x14ac:dyDescent="0.2">
      <c r="B13">
        <v>8</v>
      </c>
      <c r="C13">
        <v>6.95</v>
      </c>
      <c r="D13">
        <f t="shared" si="0"/>
        <v>1</v>
      </c>
      <c r="E13">
        <f t="shared" si="1"/>
        <v>64</v>
      </c>
      <c r="F13">
        <f t="shared" si="2"/>
        <v>-5.0818181818180541E-2</v>
      </c>
      <c r="G13">
        <f t="shared" si="3"/>
        <v>2.5824876033056555E-3</v>
      </c>
    </row>
    <row r="14" spans="1:7" x14ac:dyDescent="0.2">
      <c r="B14">
        <v>9</v>
      </c>
      <c r="C14">
        <v>8.81</v>
      </c>
      <c r="D14">
        <f t="shared" si="0"/>
        <v>0</v>
      </c>
      <c r="E14">
        <f t="shared" si="1"/>
        <v>81</v>
      </c>
      <c r="F14">
        <f t="shared" si="2"/>
        <v>1.3090909090909104</v>
      </c>
      <c r="G14">
        <f t="shared" si="3"/>
        <v>1.7137190082644662</v>
      </c>
    </row>
    <row r="15" spans="1:7" x14ac:dyDescent="0.2">
      <c r="B15">
        <v>10</v>
      </c>
      <c r="C15">
        <v>8.0399999999999991</v>
      </c>
      <c r="D15">
        <f t="shared" si="0"/>
        <v>1</v>
      </c>
      <c r="E15">
        <f t="shared" si="1"/>
        <v>100</v>
      </c>
      <c r="F15">
        <f t="shared" si="2"/>
        <v>3.8999999999999702E-2</v>
      </c>
      <c r="G15">
        <f t="shared" si="3"/>
        <v>1.5209999999999768E-3</v>
      </c>
    </row>
    <row r="16" spans="1:7" x14ac:dyDescent="0.2">
      <c r="B16">
        <v>11</v>
      </c>
      <c r="C16">
        <v>8.33</v>
      </c>
      <c r="D16">
        <f t="shared" si="0"/>
        <v>4</v>
      </c>
      <c r="E16">
        <f t="shared" si="1"/>
        <v>121</v>
      </c>
      <c r="F16">
        <f t="shared" si="2"/>
        <v>-0.17109090909090785</v>
      </c>
      <c r="G16">
        <f t="shared" si="3"/>
        <v>2.9272099173553296E-2</v>
      </c>
    </row>
    <row r="17" spans="1:11" x14ac:dyDescent="0.2">
      <c r="B17">
        <v>12</v>
      </c>
      <c r="C17">
        <v>10.84</v>
      </c>
      <c r="D17">
        <f t="shared" si="0"/>
        <v>9</v>
      </c>
      <c r="E17">
        <f t="shared" si="1"/>
        <v>144</v>
      </c>
      <c r="F17">
        <f t="shared" si="2"/>
        <v>1.8388181818181826</v>
      </c>
      <c r="G17">
        <f t="shared" si="3"/>
        <v>3.3812523057851269</v>
      </c>
      <c r="J17" s="5" t="s">
        <v>34</v>
      </c>
      <c r="K17">
        <f>_xlfn.T.INV.2T(0.05,9)</f>
        <v>2.2621571627982053</v>
      </c>
    </row>
    <row r="18" spans="1:11" x14ac:dyDescent="0.2">
      <c r="B18">
        <v>13</v>
      </c>
      <c r="C18">
        <v>7.58</v>
      </c>
      <c r="D18">
        <f t="shared" si="0"/>
        <v>16</v>
      </c>
      <c r="E18">
        <f t="shared" si="1"/>
        <v>169</v>
      </c>
      <c r="F18">
        <f t="shared" si="2"/>
        <v>-1.9212727272727266</v>
      </c>
      <c r="G18">
        <f t="shared" si="3"/>
        <v>3.6912888925619809</v>
      </c>
      <c r="J18" s="5" t="s">
        <v>35</v>
      </c>
      <c r="K18">
        <f>B24-K17*F24</f>
        <v>0.23337013638518744</v>
      </c>
    </row>
    <row r="19" spans="1:11" x14ac:dyDescent="0.2">
      <c r="B19">
        <v>14</v>
      </c>
      <c r="C19">
        <v>9.9600000000000009</v>
      </c>
      <c r="D19">
        <f t="shared" si="0"/>
        <v>25</v>
      </c>
      <c r="E19">
        <f t="shared" si="1"/>
        <v>196</v>
      </c>
      <c r="F19">
        <f t="shared" si="2"/>
        <v>-4.1363636363634271E-2</v>
      </c>
      <c r="G19">
        <f t="shared" si="3"/>
        <v>1.7109504132229673E-3</v>
      </c>
      <c r="J19" s="5" t="s">
        <v>36</v>
      </c>
      <c r="K19">
        <f>B24+K17*F24</f>
        <v>0.76681168179663084</v>
      </c>
    </row>
    <row r="20" spans="1:11" x14ac:dyDescent="0.2">
      <c r="A20" s="4" t="s">
        <v>8</v>
      </c>
      <c r="B20">
        <f t="shared" ref="B20:G20" si="4">SUM(B9:B19)</f>
        <v>99</v>
      </c>
      <c r="C20">
        <f t="shared" si="4"/>
        <v>82.509999999999991</v>
      </c>
      <c r="D20">
        <f t="shared" si="4"/>
        <v>110</v>
      </c>
      <c r="E20">
        <f t="shared" si="4"/>
        <v>1001</v>
      </c>
      <c r="F20">
        <f t="shared" si="4"/>
        <v>1.2434497875801753E-14</v>
      </c>
      <c r="G20">
        <f t="shared" si="4"/>
        <v>13.762689999999999</v>
      </c>
    </row>
    <row r="21" spans="1:11" x14ac:dyDescent="0.2">
      <c r="A21" s="4" t="s">
        <v>9</v>
      </c>
      <c r="B21">
        <f t="shared" ref="B21:G21" si="5">AVERAGE(B9:B19)</f>
        <v>9</v>
      </c>
      <c r="C21">
        <f t="shared" si="5"/>
        <v>7.5009090909090901</v>
      </c>
      <c r="D21">
        <f t="shared" si="5"/>
        <v>10</v>
      </c>
      <c r="E21">
        <f t="shared" si="5"/>
        <v>91</v>
      </c>
      <c r="F21">
        <f t="shared" si="5"/>
        <v>1.1304088978001594E-15</v>
      </c>
      <c r="G21">
        <f t="shared" si="5"/>
        <v>1.2511536363636362</v>
      </c>
      <c r="J21" s="5" t="s">
        <v>37</v>
      </c>
      <c r="K21">
        <f>B25-K17*F25</f>
        <v>0.45573689992883892</v>
      </c>
    </row>
    <row r="22" spans="1:11" x14ac:dyDescent="0.2">
      <c r="A22" s="4" t="s">
        <v>12</v>
      </c>
      <c r="B22">
        <f>_xlfn.VAR.S(B9:B19)</f>
        <v>11</v>
      </c>
      <c r="C22">
        <f>_xlfn.VAR.S(C9:C19)</f>
        <v>4.1272690909091008</v>
      </c>
      <c r="J22" s="5" t="s">
        <v>38</v>
      </c>
      <c r="K22">
        <f>B25+K17*F25</f>
        <v>5.5444449182529763</v>
      </c>
    </row>
    <row r="23" spans="1:11" x14ac:dyDescent="0.2">
      <c r="A23" s="4" t="s">
        <v>13</v>
      </c>
      <c r="B23">
        <f>_xlfn.COVARIANCE.S(B9:B19,C9:C19)</f>
        <v>5.5010000000000003</v>
      </c>
      <c r="E23" s="5" t="s">
        <v>61</v>
      </c>
      <c r="F23">
        <f>SQRT(SUM(G9:G19)/9)</f>
        <v>1.2366033227263209</v>
      </c>
    </row>
    <row r="24" spans="1:11" x14ac:dyDescent="0.2">
      <c r="A24" s="4" t="s">
        <v>14</v>
      </c>
      <c r="B24">
        <f>B23/B22</f>
        <v>0.50009090909090914</v>
      </c>
      <c r="C24" s="2"/>
      <c r="E24" s="5" t="s">
        <v>10</v>
      </c>
      <c r="F24">
        <f>F23/SQRT(10*B22)</f>
        <v>0.11790550059563408</v>
      </c>
    </row>
    <row r="25" spans="1:11" x14ac:dyDescent="0.2">
      <c r="A25" s="4" t="s">
        <v>15</v>
      </c>
      <c r="B25">
        <f>C21-B21*B24</f>
        <v>3.0000909090909076</v>
      </c>
      <c r="C25" s="2"/>
      <c r="E25" s="5" t="s">
        <v>11</v>
      </c>
      <c r="F25">
        <f>F23/SQRT(11)*SQRT(1+B21^2/(B22*(10/11)))</f>
        <v>1.1247467908086439</v>
      </c>
    </row>
    <row r="26" spans="1:11" x14ac:dyDescent="0.2">
      <c r="A26" s="4" t="s">
        <v>16</v>
      </c>
      <c r="B26">
        <f>B23^2/(B22*C22)</f>
        <v>0.66654245950877344</v>
      </c>
      <c r="C26" s="2"/>
    </row>
    <row r="27" spans="1:11" x14ac:dyDescent="0.2">
      <c r="A27" s="4"/>
    </row>
    <row r="28" spans="1:11" x14ac:dyDescent="0.2">
      <c r="B28" s="3" t="s">
        <v>1</v>
      </c>
      <c r="C28" s="3" t="s">
        <v>2</v>
      </c>
      <c r="D28" s="3" t="s">
        <v>3</v>
      </c>
      <c r="E28" s="3" t="s">
        <v>4</v>
      </c>
      <c r="F28" s="3" t="s">
        <v>5</v>
      </c>
      <c r="G28" s="3" t="s">
        <v>6</v>
      </c>
    </row>
    <row r="29" spans="1:11" x14ac:dyDescent="0.2">
      <c r="B29">
        <v>4</v>
      </c>
      <c r="C29">
        <v>3.1</v>
      </c>
      <c r="D29">
        <f>(B29-B$41)^2</f>
        <v>25</v>
      </c>
      <c r="E29">
        <f>B29^2</f>
        <v>16</v>
      </c>
      <c r="F29">
        <f>C29-$B$44*B29-$B$45</f>
        <v>-1.9009090909090907</v>
      </c>
      <c r="G29">
        <f>F29^2</f>
        <v>3.6134553719008253</v>
      </c>
    </row>
    <row r="30" spans="1:11" x14ac:dyDescent="0.2">
      <c r="B30">
        <v>5</v>
      </c>
      <c r="C30">
        <v>4.74</v>
      </c>
      <c r="D30">
        <f t="shared" ref="D30:D39" si="6">(B30-B$41)^2</f>
        <v>16</v>
      </c>
      <c r="E30">
        <f t="shared" ref="E30:E39" si="7">B30^2</f>
        <v>25</v>
      </c>
      <c r="F30">
        <f t="shared" ref="F30:F39" si="8">C30-$B$24*B30-$B$25</f>
        <v>-0.7605454545454533</v>
      </c>
      <c r="G30">
        <f t="shared" ref="G30:G39" si="9">F30^2</f>
        <v>0.57842938842975022</v>
      </c>
    </row>
    <row r="31" spans="1:11" x14ac:dyDescent="0.2">
      <c r="B31">
        <v>6</v>
      </c>
      <c r="C31">
        <v>6.13</v>
      </c>
      <c r="D31">
        <f t="shared" si="6"/>
        <v>9</v>
      </c>
      <c r="E31">
        <f t="shared" si="7"/>
        <v>36</v>
      </c>
      <c r="F31">
        <f t="shared" si="8"/>
        <v>0.12936363636363746</v>
      </c>
      <c r="G31">
        <f t="shared" si="9"/>
        <v>1.6734950413223423E-2</v>
      </c>
    </row>
    <row r="32" spans="1:11" x14ac:dyDescent="0.2">
      <c r="B32">
        <v>7</v>
      </c>
      <c r="C32">
        <v>7.26</v>
      </c>
      <c r="D32">
        <f t="shared" si="6"/>
        <v>4</v>
      </c>
      <c r="E32">
        <f t="shared" si="7"/>
        <v>49</v>
      </c>
      <c r="F32">
        <f t="shared" si="8"/>
        <v>0.75927272727272843</v>
      </c>
      <c r="G32">
        <f t="shared" si="9"/>
        <v>0.57649507438016701</v>
      </c>
    </row>
    <row r="33" spans="1:11" x14ac:dyDescent="0.2">
      <c r="B33">
        <v>8</v>
      </c>
      <c r="C33">
        <v>8.14</v>
      </c>
      <c r="D33">
        <f t="shared" si="6"/>
        <v>1</v>
      </c>
      <c r="E33">
        <f t="shared" si="7"/>
        <v>64</v>
      </c>
      <c r="F33">
        <f t="shared" si="8"/>
        <v>1.1391818181818198</v>
      </c>
      <c r="G33">
        <f t="shared" si="9"/>
        <v>1.2977352148760368</v>
      </c>
    </row>
    <row r="34" spans="1:11" x14ac:dyDescent="0.2">
      <c r="B34">
        <v>9</v>
      </c>
      <c r="C34">
        <v>8.77</v>
      </c>
      <c r="D34">
        <f t="shared" si="6"/>
        <v>0</v>
      </c>
      <c r="E34">
        <f t="shared" si="7"/>
        <v>81</v>
      </c>
      <c r="F34">
        <f t="shared" si="8"/>
        <v>1.2690909090909095</v>
      </c>
      <c r="G34">
        <f t="shared" si="9"/>
        <v>1.610591735537191</v>
      </c>
    </row>
    <row r="35" spans="1:11" x14ac:dyDescent="0.2">
      <c r="B35">
        <v>10</v>
      </c>
      <c r="C35">
        <v>9.14</v>
      </c>
      <c r="D35">
        <f t="shared" si="6"/>
        <v>1</v>
      </c>
      <c r="E35">
        <f t="shared" si="7"/>
        <v>100</v>
      </c>
      <c r="F35">
        <f t="shared" si="8"/>
        <v>1.1390000000000011</v>
      </c>
      <c r="G35">
        <f t="shared" si="9"/>
        <v>1.2973210000000026</v>
      </c>
    </row>
    <row r="36" spans="1:11" x14ac:dyDescent="0.2">
      <c r="B36">
        <v>11</v>
      </c>
      <c r="C36">
        <v>9.26</v>
      </c>
      <c r="D36">
        <f t="shared" si="6"/>
        <v>4</v>
      </c>
      <c r="E36">
        <f t="shared" si="7"/>
        <v>121</v>
      </c>
      <c r="F36">
        <f t="shared" si="8"/>
        <v>0.75890909090909187</v>
      </c>
      <c r="G36">
        <f t="shared" si="9"/>
        <v>0.57594300826446421</v>
      </c>
    </row>
    <row r="37" spans="1:11" x14ac:dyDescent="0.2">
      <c r="B37">
        <v>12</v>
      </c>
      <c r="C37">
        <v>9.1300000000000008</v>
      </c>
      <c r="D37">
        <f t="shared" si="6"/>
        <v>9</v>
      </c>
      <c r="E37">
        <f t="shared" si="7"/>
        <v>144</v>
      </c>
      <c r="F37">
        <f t="shared" si="8"/>
        <v>0.1288181818181835</v>
      </c>
      <c r="G37">
        <f t="shared" si="9"/>
        <v>1.659412396694258E-2</v>
      </c>
      <c r="J37" s="5" t="s">
        <v>34</v>
      </c>
      <c r="K37">
        <f>_xlfn.T.INV(0.975,9)</f>
        <v>2.2621571627982049</v>
      </c>
    </row>
    <row r="38" spans="1:11" x14ac:dyDescent="0.2">
      <c r="B38">
        <v>13</v>
      </c>
      <c r="C38">
        <v>8.74</v>
      </c>
      <c r="D38">
        <f t="shared" si="6"/>
        <v>16</v>
      </c>
      <c r="E38">
        <f t="shared" si="7"/>
        <v>169</v>
      </c>
      <c r="F38">
        <f t="shared" si="8"/>
        <v>-0.76127272727272643</v>
      </c>
      <c r="G38">
        <f t="shared" si="9"/>
        <v>0.57953616528925489</v>
      </c>
      <c r="J38" s="5" t="s">
        <v>35</v>
      </c>
      <c r="K38">
        <f>B44-K37*F44</f>
        <v>0.23313072382750921</v>
      </c>
    </row>
    <row r="39" spans="1:11" x14ac:dyDescent="0.2">
      <c r="B39">
        <v>14</v>
      </c>
      <c r="C39">
        <v>8.1</v>
      </c>
      <c r="D39">
        <f t="shared" si="6"/>
        <v>25</v>
      </c>
      <c r="E39">
        <f t="shared" si="7"/>
        <v>196</v>
      </c>
      <c r="F39">
        <f t="shared" si="8"/>
        <v>-1.9013636363636355</v>
      </c>
      <c r="G39">
        <f t="shared" si="9"/>
        <v>3.615183677685947</v>
      </c>
      <c r="J39" s="5" t="s">
        <v>36</v>
      </c>
      <c r="K39">
        <f>B44+K37*F44</f>
        <v>0.76686927617249068</v>
      </c>
    </row>
    <row r="40" spans="1:11" x14ac:dyDescent="0.2">
      <c r="A40" s="4" t="s">
        <v>8</v>
      </c>
      <c r="B40">
        <f t="shared" ref="B40:G40" si="10">SUM(B29:B39)</f>
        <v>99</v>
      </c>
      <c r="C40">
        <f t="shared" si="10"/>
        <v>82.509999999999991</v>
      </c>
      <c r="D40">
        <f t="shared" si="10"/>
        <v>110</v>
      </c>
      <c r="E40">
        <f t="shared" si="10"/>
        <v>1001</v>
      </c>
      <c r="F40">
        <f t="shared" si="10"/>
        <v>-4.5454545453393891E-4</v>
      </c>
      <c r="G40">
        <f t="shared" si="10"/>
        <v>13.778019710743804</v>
      </c>
    </row>
    <row r="41" spans="1:11" x14ac:dyDescent="0.2">
      <c r="A41" s="4" t="s">
        <v>9</v>
      </c>
      <c r="B41">
        <f t="shared" ref="B41:G41" si="11">AVERAGE(B29:B39)</f>
        <v>9</v>
      </c>
      <c r="C41">
        <f t="shared" si="11"/>
        <v>7.5009090909090901</v>
      </c>
      <c r="D41">
        <f t="shared" si="11"/>
        <v>10</v>
      </c>
      <c r="E41">
        <f t="shared" si="11"/>
        <v>91</v>
      </c>
      <c r="F41">
        <f t="shared" si="11"/>
        <v>-4.1322314048539901E-5</v>
      </c>
      <c r="G41">
        <f t="shared" si="11"/>
        <v>1.2525472464312548</v>
      </c>
      <c r="J41" s="5" t="s">
        <v>37</v>
      </c>
      <c r="K41">
        <f>B45-K37*F45</f>
        <v>0.45513844896204958</v>
      </c>
    </row>
    <row r="42" spans="1:11" x14ac:dyDescent="0.2">
      <c r="A42" s="4" t="s">
        <v>12</v>
      </c>
      <c r="B42">
        <f>_xlfn.VAR.S(B29:B39)</f>
        <v>11</v>
      </c>
      <c r="C42">
        <f>_xlfn.VAR.S(C29:C39)</f>
        <v>4.1276290909091129</v>
      </c>
      <c r="J42" s="5" t="s">
        <v>38</v>
      </c>
      <c r="K42">
        <f>B45+K37*F45</f>
        <v>5.5466797328561324</v>
      </c>
    </row>
    <row r="43" spans="1:11" x14ac:dyDescent="0.2">
      <c r="A43" s="4" t="s">
        <v>13</v>
      </c>
      <c r="B43">
        <f>_xlfn.COVARIANCE.S(B29:B39,C29:C39)</f>
        <v>5.4999999999999991</v>
      </c>
      <c r="E43" s="5" t="s">
        <v>61</v>
      </c>
      <c r="F43">
        <f>SQRT(SUM(G29:G39)/9)</f>
        <v>1.2372918325809532</v>
      </c>
    </row>
    <row r="44" spans="1:11" x14ac:dyDescent="0.2">
      <c r="A44" s="4" t="s">
        <v>14</v>
      </c>
      <c r="B44">
        <f>B43/B42</f>
        <v>0.49999999999999994</v>
      </c>
      <c r="C44" s="2"/>
      <c r="E44" s="5" t="s">
        <v>10</v>
      </c>
      <c r="F44">
        <f>F43/SQRT(10*B42)</f>
        <v>0.11797114743450596</v>
      </c>
    </row>
    <row r="45" spans="1:11" x14ac:dyDescent="0.2">
      <c r="A45" s="4" t="s">
        <v>15</v>
      </c>
      <c r="B45">
        <f>C41-B41*B44</f>
        <v>3.000909090909091</v>
      </c>
      <c r="C45" s="2"/>
      <c r="E45" s="5" t="s">
        <v>11</v>
      </c>
      <c r="F45">
        <f>F43/SQRT(11)*SQRT(1+B41^2/(B42*(10/11)))</f>
        <v>1.1253730217391338</v>
      </c>
    </row>
    <row r="46" spans="1:11" x14ac:dyDescent="0.2">
      <c r="A46" s="4" t="s">
        <v>16</v>
      </c>
      <c r="B46">
        <f>B43^2/(B42*C42)</f>
        <v>0.66624203372748059</v>
      </c>
      <c r="C46" s="2"/>
    </row>
    <row r="47" spans="1:11" x14ac:dyDescent="0.2">
      <c r="A47" s="4"/>
    </row>
    <row r="48" spans="1:11" x14ac:dyDescent="0.2">
      <c r="B48" s="3" t="s">
        <v>1</v>
      </c>
      <c r="C48" s="3" t="s">
        <v>2</v>
      </c>
      <c r="D48" s="3" t="s">
        <v>3</v>
      </c>
      <c r="E48" s="3" t="s">
        <v>4</v>
      </c>
      <c r="F48" s="3" t="s">
        <v>5</v>
      </c>
      <c r="G48" s="3" t="s">
        <v>6</v>
      </c>
    </row>
    <row r="49" spans="1:11" x14ac:dyDescent="0.2">
      <c r="B49">
        <v>4</v>
      </c>
      <c r="C49">
        <v>5.39</v>
      </c>
      <c r="D49">
        <f>(B49-B$61)^2</f>
        <v>25</v>
      </c>
      <c r="E49">
        <f>B49^2</f>
        <v>16</v>
      </c>
      <c r="F49">
        <f>C49-$B$64*B49-$B$65</f>
        <v>0.38863636363636189</v>
      </c>
      <c r="G49">
        <f>F49^2</f>
        <v>0.1510382231404945</v>
      </c>
    </row>
    <row r="50" spans="1:11" x14ac:dyDescent="0.2">
      <c r="B50">
        <v>5</v>
      </c>
      <c r="C50">
        <v>5.73</v>
      </c>
      <c r="D50">
        <f t="shared" ref="D50:D59" si="12">(B50-B$61)^2</f>
        <v>16</v>
      </c>
      <c r="E50">
        <f t="shared" ref="E50:E59" si="13">B50^2</f>
        <v>25</v>
      </c>
      <c r="F50">
        <f t="shared" ref="F50:F59" si="14">C50-$B$64*B50-$B$65</f>
        <v>0.22890909090909028</v>
      </c>
      <c r="G50">
        <f t="shared" ref="G50:G59" si="15">F50^2</f>
        <v>5.2399371900826164E-2</v>
      </c>
    </row>
    <row r="51" spans="1:11" x14ac:dyDescent="0.2">
      <c r="B51">
        <v>6</v>
      </c>
      <c r="C51">
        <v>6.08</v>
      </c>
      <c r="D51">
        <f t="shared" si="12"/>
        <v>9</v>
      </c>
      <c r="E51">
        <f t="shared" si="13"/>
        <v>36</v>
      </c>
      <c r="F51">
        <f t="shared" si="14"/>
        <v>7.9181818181817132E-2</v>
      </c>
      <c r="G51">
        <f t="shared" si="15"/>
        <v>6.269760330578346E-3</v>
      </c>
    </row>
    <row r="52" spans="1:11" x14ac:dyDescent="0.2">
      <c r="B52">
        <v>7</v>
      </c>
      <c r="C52">
        <v>6.42</v>
      </c>
      <c r="D52">
        <f t="shared" si="12"/>
        <v>4</v>
      </c>
      <c r="E52">
        <f t="shared" si="13"/>
        <v>49</v>
      </c>
      <c r="F52">
        <f t="shared" si="14"/>
        <v>-8.0545454545455808E-2</v>
      </c>
      <c r="G52">
        <f t="shared" si="15"/>
        <v>6.487570247934088E-3</v>
      </c>
    </row>
    <row r="53" spans="1:11" x14ac:dyDescent="0.2">
      <c r="B53">
        <v>8</v>
      </c>
      <c r="C53">
        <v>6.77</v>
      </c>
      <c r="D53">
        <f t="shared" si="12"/>
        <v>1</v>
      </c>
      <c r="E53">
        <f t="shared" si="13"/>
        <v>64</v>
      </c>
      <c r="F53">
        <f t="shared" si="14"/>
        <v>-0.23027272727272896</v>
      </c>
      <c r="G53">
        <f t="shared" si="15"/>
        <v>5.302552892562061E-2</v>
      </c>
    </row>
    <row r="54" spans="1:11" x14ac:dyDescent="0.2">
      <c r="B54">
        <v>9</v>
      </c>
      <c r="C54">
        <v>7.11</v>
      </c>
      <c r="D54">
        <f t="shared" si="12"/>
        <v>0</v>
      </c>
      <c r="E54">
        <f t="shared" si="13"/>
        <v>81</v>
      </c>
      <c r="F54">
        <f t="shared" si="14"/>
        <v>-0.39000000000000057</v>
      </c>
      <c r="G54">
        <f t="shared" si="15"/>
        <v>0.15210000000000046</v>
      </c>
    </row>
    <row r="55" spans="1:11" x14ac:dyDescent="0.2">
      <c r="B55">
        <v>10</v>
      </c>
      <c r="C55">
        <v>7.46</v>
      </c>
      <c r="D55">
        <f t="shared" si="12"/>
        <v>1</v>
      </c>
      <c r="E55">
        <f t="shared" si="13"/>
        <v>100</v>
      </c>
      <c r="F55">
        <f t="shared" si="14"/>
        <v>-0.53972727272727372</v>
      </c>
      <c r="G55">
        <f t="shared" si="15"/>
        <v>0.29130552892562089</v>
      </c>
    </row>
    <row r="56" spans="1:11" x14ac:dyDescent="0.2">
      <c r="B56">
        <v>11</v>
      </c>
      <c r="C56">
        <v>7.81</v>
      </c>
      <c r="D56">
        <f t="shared" si="12"/>
        <v>4</v>
      </c>
      <c r="E56">
        <f t="shared" si="13"/>
        <v>121</v>
      </c>
      <c r="F56">
        <f t="shared" si="14"/>
        <v>-0.68945454545454687</v>
      </c>
      <c r="G56">
        <f t="shared" si="15"/>
        <v>0.47534757024793584</v>
      </c>
    </row>
    <row r="57" spans="1:11" x14ac:dyDescent="0.2">
      <c r="B57">
        <v>12</v>
      </c>
      <c r="C57">
        <v>8.15</v>
      </c>
      <c r="D57">
        <f t="shared" si="12"/>
        <v>9</v>
      </c>
      <c r="E57">
        <f t="shared" si="13"/>
        <v>144</v>
      </c>
      <c r="F57">
        <f t="shared" si="14"/>
        <v>-0.84918181818181893</v>
      </c>
      <c r="G57">
        <f t="shared" si="15"/>
        <v>0.72110976033057983</v>
      </c>
      <c r="J57" s="5" t="s">
        <v>34</v>
      </c>
      <c r="K57">
        <f>_xlfn.T.INV(0.975,9)</f>
        <v>2.2621571627982049</v>
      </c>
    </row>
    <row r="58" spans="1:11" x14ac:dyDescent="0.2">
      <c r="B58">
        <v>13</v>
      </c>
      <c r="C58">
        <v>12.74</v>
      </c>
      <c r="D58">
        <f t="shared" si="12"/>
        <v>16</v>
      </c>
      <c r="E58">
        <f t="shared" si="13"/>
        <v>169</v>
      </c>
      <c r="F58">
        <f t="shared" si="14"/>
        <v>3.2410909090909081</v>
      </c>
      <c r="G58">
        <f t="shared" si="15"/>
        <v>10.504670280991729</v>
      </c>
      <c r="J58" s="5" t="s">
        <v>35</v>
      </c>
      <c r="K58">
        <f>B64-K57*F64</f>
        <v>0.23306947480012513</v>
      </c>
    </row>
    <row r="59" spans="1:11" x14ac:dyDescent="0.2">
      <c r="B59">
        <v>14</v>
      </c>
      <c r="C59">
        <v>8.84</v>
      </c>
      <c r="D59">
        <f t="shared" si="12"/>
        <v>25</v>
      </c>
      <c r="E59">
        <f t="shared" si="13"/>
        <v>196</v>
      </c>
      <c r="F59">
        <f t="shared" si="14"/>
        <v>-1.158636363636365</v>
      </c>
      <c r="G59">
        <f t="shared" si="15"/>
        <v>1.342438223140499</v>
      </c>
      <c r="J59" s="5" t="s">
        <v>36</v>
      </c>
      <c r="K59">
        <f>B64+K57*F64</f>
        <v>0.76638507065442041</v>
      </c>
    </row>
    <row r="60" spans="1:11" x14ac:dyDescent="0.2">
      <c r="A60" s="4" t="s">
        <v>8</v>
      </c>
      <c r="B60">
        <f t="shared" ref="B60:G60" si="16">SUM(B49:B59)</f>
        <v>99</v>
      </c>
      <c r="C60">
        <f t="shared" si="16"/>
        <v>82.500000000000014</v>
      </c>
      <c r="D60">
        <f t="shared" si="16"/>
        <v>110</v>
      </c>
      <c r="E60">
        <f t="shared" si="16"/>
        <v>1001</v>
      </c>
      <c r="F60">
        <f t="shared" si="16"/>
        <v>-1.2434497875801753E-14</v>
      </c>
      <c r="G60">
        <f t="shared" si="16"/>
        <v>13.756191818181819</v>
      </c>
    </row>
    <row r="61" spans="1:11" x14ac:dyDescent="0.2">
      <c r="A61" s="4" t="s">
        <v>9</v>
      </c>
      <c r="B61">
        <f t="shared" ref="B61:G61" si="17">AVERAGE(B49:B59)</f>
        <v>9</v>
      </c>
      <c r="C61">
        <f t="shared" si="17"/>
        <v>7.5000000000000009</v>
      </c>
      <c r="D61">
        <f t="shared" si="17"/>
        <v>10</v>
      </c>
      <c r="E61">
        <f t="shared" si="17"/>
        <v>91</v>
      </c>
      <c r="F61">
        <f t="shared" si="17"/>
        <v>-1.1304088978001594E-15</v>
      </c>
      <c r="G61">
        <f t="shared" si="17"/>
        <v>1.2505628925619836</v>
      </c>
      <c r="J61" s="5" t="s">
        <v>37</v>
      </c>
      <c r="K61">
        <f>B65-K57*F65</f>
        <v>0.4587012773923016</v>
      </c>
    </row>
    <row r="62" spans="1:11" x14ac:dyDescent="0.2">
      <c r="A62" s="4" t="s">
        <v>12</v>
      </c>
      <c r="B62">
        <f>_xlfn.VAR.S(B49:B59)</f>
        <v>11</v>
      </c>
      <c r="C62">
        <f>_xlfn.VAR.S(C49:C59)</f>
        <v>4.1226199999999835</v>
      </c>
      <c r="J62" s="5" t="s">
        <v>38</v>
      </c>
      <c r="K62">
        <f>B65+K57*F65</f>
        <v>5.5462078135167916</v>
      </c>
    </row>
    <row r="63" spans="1:11" x14ac:dyDescent="0.2">
      <c r="A63" s="4" t="s">
        <v>13</v>
      </c>
      <c r="B63">
        <f>_xlfn.COVARIANCE.S(B49:B59,C49:C59)</f>
        <v>5.4969999999999999</v>
      </c>
      <c r="E63" s="5" t="s">
        <v>61</v>
      </c>
      <c r="F63">
        <f>SQRT(SUM(G49:G59)/9)</f>
        <v>1.2363113513899957</v>
      </c>
    </row>
    <row r="64" spans="1:11" x14ac:dyDescent="0.2">
      <c r="A64" s="4" t="s">
        <v>14</v>
      </c>
      <c r="B64">
        <f>B63/B62</f>
        <v>0.49972727272727274</v>
      </c>
      <c r="C64" s="2"/>
      <c r="E64" s="5" t="s">
        <v>10</v>
      </c>
      <c r="F64">
        <f>F63/SQRT(10*B62)</f>
        <v>0.11787766222100227</v>
      </c>
    </row>
    <row r="65" spans="1:11" x14ac:dyDescent="0.2">
      <c r="A65" s="4" t="s">
        <v>15</v>
      </c>
      <c r="B65">
        <f>C61-B61*B64</f>
        <v>3.0024545454545466</v>
      </c>
      <c r="C65" s="2"/>
      <c r="E65" s="5" t="s">
        <v>11</v>
      </c>
      <c r="F65">
        <f>F63/SQRT(11)*SQRT(1+B61^2/(B62*(10/11)))</f>
        <v>1.1244812296399938</v>
      </c>
    </row>
    <row r="66" spans="1:11" x14ac:dyDescent="0.2">
      <c r="A66" s="4" t="s">
        <v>16</v>
      </c>
      <c r="B66">
        <f>B63^2/(B62*C62)</f>
        <v>0.66632404106656173</v>
      </c>
      <c r="C66" s="2"/>
    </row>
    <row r="68" spans="1:11" x14ac:dyDescent="0.2">
      <c r="B68" s="3" t="s">
        <v>1</v>
      </c>
      <c r="C68" s="3" t="s">
        <v>2</v>
      </c>
      <c r="D68" s="3" t="s">
        <v>3</v>
      </c>
      <c r="E68" s="3" t="s">
        <v>4</v>
      </c>
      <c r="F68" s="3" t="s">
        <v>5</v>
      </c>
      <c r="G68" s="3" t="s">
        <v>6</v>
      </c>
    </row>
    <row r="69" spans="1:11" x14ac:dyDescent="0.2">
      <c r="B69">
        <v>8</v>
      </c>
      <c r="C69">
        <v>6.58</v>
      </c>
      <c r="D69">
        <f>(B69-B$81)^2</f>
        <v>1</v>
      </c>
      <c r="E69">
        <f>B69^2</f>
        <v>64</v>
      </c>
      <c r="F69">
        <f>C69-$B$84*B69-$B$85</f>
        <v>-0.42100000000000026</v>
      </c>
      <c r="G69">
        <f>F69^2</f>
        <v>0.17724100000000023</v>
      </c>
    </row>
    <row r="70" spans="1:11" x14ac:dyDescent="0.2">
      <c r="B70">
        <v>8</v>
      </c>
      <c r="C70">
        <v>5.76</v>
      </c>
      <c r="D70">
        <f t="shared" ref="D70:D79" si="18">(B70-B$81)^2</f>
        <v>1</v>
      </c>
      <c r="E70">
        <f t="shared" ref="E70:E79" si="19">B70^2</f>
        <v>64</v>
      </c>
      <c r="F70">
        <f t="shared" ref="F70:F79" si="20">C70-$B$84*B70-$B$85</f>
        <v>-1.2410000000000005</v>
      </c>
      <c r="G70">
        <f t="shared" ref="G70:G79" si="21">F70^2</f>
        <v>1.5400810000000014</v>
      </c>
    </row>
    <row r="71" spans="1:11" x14ac:dyDescent="0.2">
      <c r="B71">
        <v>8</v>
      </c>
      <c r="C71">
        <v>7.71</v>
      </c>
      <c r="D71">
        <f t="shared" si="18"/>
        <v>1</v>
      </c>
      <c r="E71">
        <f t="shared" si="19"/>
        <v>64</v>
      </c>
      <c r="F71">
        <f t="shared" si="20"/>
        <v>0.70899999999999963</v>
      </c>
      <c r="G71">
        <f t="shared" si="21"/>
        <v>0.50268099999999949</v>
      </c>
    </row>
    <row r="72" spans="1:11" x14ac:dyDescent="0.2">
      <c r="B72">
        <v>8</v>
      </c>
      <c r="C72">
        <v>8.84</v>
      </c>
      <c r="D72">
        <f t="shared" si="18"/>
        <v>1</v>
      </c>
      <c r="E72">
        <f t="shared" si="19"/>
        <v>64</v>
      </c>
      <c r="F72">
        <f t="shared" si="20"/>
        <v>1.8389999999999995</v>
      </c>
      <c r="G72">
        <f t="shared" si="21"/>
        <v>3.3819209999999984</v>
      </c>
    </row>
    <row r="73" spans="1:11" x14ac:dyDescent="0.2">
      <c r="B73">
        <v>8</v>
      </c>
      <c r="C73">
        <v>8.4700000000000006</v>
      </c>
      <c r="D73">
        <f t="shared" si="18"/>
        <v>1</v>
      </c>
      <c r="E73">
        <f t="shared" si="19"/>
        <v>64</v>
      </c>
      <c r="F73">
        <f t="shared" si="20"/>
        <v>1.4690000000000003</v>
      </c>
      <c r="G73">
        <f t="shared" si="21"/>
        <v>2.1579610000000007</v>
      </c>
    </row>
    <row r="74" spans="1:11" x14ac:dyDescent="0.2">
      <c r="B74">
        <v>8</v>
      </c>
      <c r="C74">
        <v>7.04</v>
      </c>
      <c r="D74">
        <f t="shared" si="18"/>
        <v>1</v>
      </c>
      <c r="E74">
        <f t="shared" si="19"/>
        <v>64</v>
      </c>
      <c r="F74">
        <f t="shared" si="20"/>
        <v>3.8999999999999702E-2</v>
      </c>
      <c r="G74">
        <f t="shared" si="21"/>
        <v>1.5209999999999768E-3</v>
      </c>
    </row>
    <row r="75" spans="1:11" x14ac:dyDescent="0.2">
      <c r="B75">
        <v>8</v>
      </c>
      <c r="C75">
        <v>5.25</v>
      </c>
      <c r="D75">
        <f t="shared" si="18"/>
        <v>1</v>
      </c>
      <c r="E75">
        <f t="shared" si="19"/>
        <v>64</v>
      </c>
      <c r="F75">
        <f t="shared" si="20"/>
        <v>-1.7510000000000003</v>
      </c>
      <c r="G75">
        <f t="shared" si="21"/>
        <v>3.0660010000000013</v>
      </c>
    </row>
    <row r="76" spans="1:11" x14ac:dyDescent="0.2">
      <c r="B76">
        <v>8</v>
      </c>
      <c r="C76">
        <v>5.56</v>
      </c>
      <c r="D76">
        <f t="shared" si="18"/>
        <v>1</v>
      </c>
      <c r="E76">
        <f t="shared" si="19"/>
        <v>64</v>
      </c>
      <c r="F76">
        <f t="shared" si="20"/>
        <v>-1.4410000000000007</v>
      </c>
      <c r="G76">
        <f t="shared" si="21"/>
        <v>2.076481000000002</v>
      </c>
    </row>
    <row r="77" spans="1:11" x14ac:dyDescent="0.2">
      <c r="B77">
        <v>8</v>
      </c>
      <c r="C77">
        <v>7.91</v>
      </c>
      <c r="D77">
        <f t="shared" si="18"/>
        <v>1</v>
      </c>
      <c r="E77">
        <f t="shared" si="19"/>
        <v>64</v>
      </c>
      <c r="F77">
        <f t="shared" si="20"/>
        <v>0.90899999999999981</v>
      </c>
      <c r="G77">
        <f t="shared" si="21"/>
        <v>0.8262809999999996</v>
      </c>
      <c r="J77" s="5" t="s">
        <v>34</v>
      </c>
      <c r="K77">
        <f>_xlfn.T.INV(0.975,9)</f>
        <v>2.2621571627982049</v>
      </c>
    </row>
    <row r="78" spans="1:11" x14ac:dyDescent="0.2">
      <c r="B78">
        <v>8</v>
      </c>
      <c r="C78">
        <v>6.89</v>
      </c>
      <c r="D78">
        <f t="shared" si="18"/>
        <v>1</v>
      </c>
      <c r="E78">
        <f t="shared" si="19"/>
        <v>64</v>
      </c>
      <c r="F78">
        <f t="shared" si="20"/>
        <v>-0.11100000000000065</v>
      </c>
      <c r="G78">
        <f t="shared" si="21"/>
        <v>1.2321000000000144E-2</v>
      </c>
      <c r="J78" s="5" t="s">
        <v>35</v>
      </c>
      <c r="K78">
        <f>B84-K77*F84</f>
        <v>0.23338412796197855</v>
      </c>
    </row>
    <row r="79" spans="1:11" x14ac:dyDescent="0.2">
      <c r="B79">
        <v>19</v>
      </c>
      <c r="C79">
        <v>12.5</v>
      </c>
      <c r="D79">
        <f t="shared" si="18"/>
        <v>100</v>
      </c>
      <c r="E79">
        <f t="shared" si="19"/>
        <v>361</v>
      </c>
      <c r="F79">
        <f t="shared" si="20"/>
        <v>0</v>
      </c>
      <c r="G79">
        <f t="shared" si="21"/>
        <v>0</v>
      </c>
      <c r="J79" s="5" t="s">
        <v>36</v>
      </c>
      <c r="K79">
        <f>B84+K77*F84</f>
        <v>0.76643405385620333</v>
      </c>
    </row>
    <row r="80" spans="1:11" x14ac:dyDescent="0.2">
      <c r="A80" s="4" t="s">
        <v>8</v>
      </c>
      <c r="B80">
        <f t="shared" ref="B80:G80" si="22">SUM(B69:B79)</f>
        <v>99</v>
      </c>
      <c r="C80">
        <f t="shared" si="22"/>
        <v>82.51</v>
      </c>
      <c r="D80">
        <f t="shared" si="22"/>
        <v>110</v>
      </c>
      <c r="E80">
        <f t="shared" si="22"/>
        <v>1001</v>
      </c>
      <c r="F80">
        <f t="shared" si="22"/>
        <v>-3.5527136788005009E-15</v>
      </c>
      <c r="G80">
        <f t="shared" si="22"/>
        <v>13.742490000000005</v>
      </c>
    </row>
    <row r="81" spans="1:11" x14ac:dyDescent="0.2">
      <c r="A81" s="4" t="s">
        <v>9</v>
      </c>
      <c r="B81">
        <f t="shared" ref="B81:G81" si="23">AVERAGE(B69:B79)</f>
        <v>9</v>
      </c>
      <c r="C81">
        <f t="shared" si="23"/>
        <v>7.500909090909091</v>
      </c>
      <c r="D81">
        <f t="shared" si="23"/>
        <v>10</v>
      </c>
      <c r="E81">
        <f t="shared" si="23"/>
        <v>91</v>
      </c>
      <c r="F81">
        <f t="shared" si="23"/>
        <v>-3.2297397080004555E-16</v>
      </c>
      <c r="G81">
        <f t="shared" si="23"/>
        <v>1.2493172727272732</v>
      </c>
      <c r="J81" s="5" t="s">
        <v>37</v>
      </c>
      <c r="K81">
        <f>B85-K77*F85</f>
        <v>0.45924116961277717</v>
      </c>
    </row>
    <row r="82" spans="1:11" x14ac:dyDescent="0.2">
      <c r="A82" s="4" t="s">
        <v>12</v>
      </c>
      <c r="B82">
        <f>_xlfn.VAR.S(B69:B79)</f>
        <v>11</v>
      </c>
      <c r="C82">
        <f>_xlfn.VAR.S(C69:C79)</f>
        <v>4.1232490909090753</v>
      </c>
      <c r="J82" s="5" t="s">
        <v>38</v>
      </c>
      <c r="K82">
        <f>B85+K77*F85</f>
        <v>5.5442133758417675</v>
      </c>
    </row>
    <row r="83" spans="1:11" x14ac:dyDescent="0.2">
      <c r="A83" s="4" t="s">
        <v>13</v>
      </c>
      <c r="B83">
        <f>_xlfn.COVARIANCE.S(B69:B79,C69:C79)</f>
        <v>5.4990000000000006</v>
      </c>
      <c r="E83" s="5" t="s">
        <v>61</v>
      </c>
      <c r="F83">
        <f>SQRT(SUM(G69:G79)/9)</f>
        <v>1.2356954856813769</v>
      </c>
    </row>
    <row r="84" spans="1:11" x14ac:dyDescent="0.2">
      <c r="A84" s="4" t="s">
        <v>14</v>
      </c>
      <c r="B84">
        <f>B83/B82</f>
        <v>0.49990909090909097</v>
      </c>
      <c r="E84" s="5" t="s">
        <v>10</v>
      </c>
      <c r="F84">
        <f>F83/SQRT(10*B82)</f>
        <v>0.11781894172968553</v>
      </c>
    </row>
    <row r="85" spans="1:11" x14ac:dyDescent="0.2">
      <c r="A85" s="4" t="s">
        <v>15</v>
      </c>
      <c r="B85">
        <f>C81-B81*B84</f>
        <v>3.0017272727272726</v>
      </c>
      <c r="E85" s="5" t="s">
        <v>11</v>
      </c>
      <c r="F85">
        <f>F83/SQRT(11)*SQRT(1+B81^2/(B82*(10/11)))</f>
        <v>1.1239210718540589</v>
      </c>
    </row>
    <row r="86" spans="1:11" x14ac:dyDescent="0.2">
      <c r="A86" s="4" t="s">
        <v>16</v>
      </c>
      <c r="B86">
        <f>B83^2/(B82*C82)</f>
        <v>0.66670725689846799</v>
      </c>
    </row>
  </sheetData>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6"/>
  <sheetViews>
    <sheetView workbookViewId="0">
      <selection activeCell="Q63" sqref="Q63"/>
    </sheetView>
  </sheetViews>
  <sheetFormatPr defaultRowHeight="12.75" x14ac:dyDescent="0.2"/>
  <sheetData>
    <row r="1" spans="1:21" ht="16.5" x14ac:dyDescent="0.3">
      <c r="A1" s="1" t="s">
        <v>0</v>
      </c>
      <c r="P1" s="6" t="s">
        <v>17</v>
      </c>
    </row>
    <row r="2" spans="1:21" ht="12.75" customHeight="1" x14ac:dyDescent="0.3">
      <c r="A2" s="1"/>
      <c r="P2" s="6" t="s">
        <v>18</v>
      </c>
    </row>
    <row r="3" spans="1:21" ht="12.75" customHeight="1" x14ac:dyDescent="0.25">
      <c r="A3" s="1"/>
      <c r="P3" s="7" t="s">
        <v>19</v>
      </c>
    </row>
    <row r="4" spans="1:21" x14ac:dyDescent="0.2">
      <c r="C4" s="2"/>
      <c r="P4" s="8" t="s">
        <v>20</v>
      </c>
    </row>
    <row r="5" spans="1:21" x14ac:dyDescent="0.2">
      <c r="C5" s="2"/>
      <c r="P5" s="7" t="s">
        <v>21</v>
      </c>
    </row>
    <row r="6" spans="1:21" x14ac:dyDescent="0.2">
      <c r="C6" s="2"/>
      <c r="P6" s="7" t="s">
        <v>22</v>
      </c>
    </row>
    <row r="7" spans="1:21" x14ac:dyDescent="0.2">
      <c r="D7" s="2"/>
    </row>
    <row r="8" spans="1:21" x14ac:dyDescent="0.2">
      <c r="B8" s="3" t="s">
        <v>1</v>
      </c>
      <c r="C8" s="3" t="s">
        <v>2</v>
      </c>
      <c r="D8" s="3" t="s">
        <v>3</v>
      </c>
      <c r="E8" s="3" t="s">
        <v>4</v>
      </c>
      <c r="F8" s="3" t="s">
        <v>5</v>
      </c>
      <c r="G8" s="3" t="s">
        <v>6</v>
      </c>
    </row>
    <row r="9" spans="1:21" ht="15.75" thickBot="1" x14ac:dyDescent="0.3">
      <c r="B9">
        <v>4</v>
      </c>
      <c r="C9">
        <v>4.26</v>
      </c>
      <c r="D9">
        <f>(B9-B$21)^2</f>
        <v>25</v>
      </c>
      <c r="E9">
        <f>B9^2</f>
        <v>16</v>
      </c>
      <c r="F9">
        <f>C9-$B$24*B9-$B$25</f>
        <v>-0.74045454545454437</v>
      </c>
      <c r="G9">
        <f>F9^2</f>
        <v>0.54827293388429588</v>
      </c>
      <c r="P9" s="15" t="s">
        <v>39</v>
      </c>
      <c r="S9" s="9" t="s">
        <v>23</v>
      </c>
      <c r="T9" s="10"/>
      <c r="U9" s="11" t="s">
        <v>24</v>
      </c>
    </row>
    <row r="10" spans="1:21" ht="15.75" thickBot="1" x14ac:dyDescent="0.3">
      <c r="B10">
        <v>5</v>
      </c>
      <c r="C10">
        <v>5.68</v>
      </c>
      <c r="D10">
        <f t="shared" ref="D10:D19" si="0">(B10-B$21)^2</f>
        <v>16</v>
      </c>
      <c r="E10">
        <f t="shared" ref="E10:E19" si="1">B10^2</f>
        <v>25</v>
      </c>
      <c r="F10">
        <f t="shared" ref="F10:F19" si="2">C10-$B$24*B10-$B$25</f>
        <v>0.1794545454545462</v>
      </c>
      <c r="G10">
        <f t="shared" ref="G10:G19" si="3">F10^2</f>
        <v>3.2203933884297785E-2</v>
      </c>
      <c r="P10">
        <f t="array" ref="P10:Q14">LINEST(C9:C19,B9:B19,TRUE,TRUE)</f>
        <v>0.50009090909090925</v>
      </c>
      <c r="Q10">
        <v>3.0000909090909067</v>
      </c>
      <c r="S10" s="10" t="s">
        <v>25</v>
      </c>
      <c r="T10" s="10" t="s">
        <v>26</v>
      </c>
      <c r="U10" s="12" t="s">
        <v>27</v>
      </c>
    </row>
    <row r="11" spans="1:21" ht="15.75" thickBot="1" x14ac:dyDescent="0.3">
      <c r="B11">
        <v>6</v>
      </c>
      <c r="C11">
        <v>7.24</v>
      </c>
      <c r="D11">
        <f t="shared" si="0"/>
        <v>9</v>
      </c>
      <c r="E11">
        <f t="shared" si="1"/>
        <v>36</v>
      </c>
      <c r="F11">
        <f t="shared" si="2"/>
        <v>1.2393636363636382</v>
      </c>
      <c r="G11">
        <f t="shared" si="3"/>
        <v>1.5360222231405005</v>
      </c>
      <c r="P11">
        <v>0.11790550059563409</v>
      </c>
      <c r="Q11">
        <v>1.1247467908086439</v>
      </c>
      <c r="S11" s="10" t="s">
        <v>24</v>
      </c>
      <c r="T11" s="10" t="s">
        <v>27</v>
      </c>
      <c r="U11" s="11" t="s">
        <v>28</v>
      </c>
    </row>
    <row r="12" spans="1:21" ht="15.75" thickBot="1" x14ac:dyDescent="0.3">
      <c r="B12">
        <v>7</v>
      </c>
      <c r="C12">
        <v>4.82</v>
      </c>
      <c r="D12">
        <f t="shared" si="0"/>
        <v>4</v>
      </c>
      <c r="E12">
        <f t="shared" si="1"/>
        <v>49</v>
      </c>
      <c r="F12">
        <f t="shared" si="2"/>
        <v>-1.6807272727272711</v>
      </c>
      <c r="G12">
        <f t="shared" si="3"/>
        <v>2.8248441652892504</v>
      </c>
      <c r="P12">
        <v>0.66654245950877489</v>
      </c>
      <c r="Q12">
        <v>1.2366033227263209</v>
      </c>
      <c r="S12" s="10" t="s">
        <v>28</v>
      </c>
      <c r="T12" s="10" t="s">
        <v>29</v>
      </c>
      <c r="U12" s="12" t="s">
        <v>29</v>
      </c>
    </row>
    <row r="13" spans="1:21" ht="15.75" thickBot="1" x14ac:dyDescent="0.3">
      <c r="B13">
        <v>8</v>
      </c>
      <c r="C13">
        <v>6.95</v>
      </c>
      <c r="D13">
        <f t="shared" si="0"/>
        <v>1</v>
      </c>
      <c r="E13">
        <f t="shared" si="1"/>
        <v>64</v>
      </c>
      <c r="F13">
        <f t="shared" si="2"/>
        <v>-5.0818181818180541E-2</v>
      </c>
      <c r="G13">
        <f t="shared" si="3"/>
        <v>2.5824876033056555E-3</v>
      </c>
      <c r="P13">
        <v>17.989942967676978</v>
      </c>
      <c r="Q13">
        <v>9</v>
      </c>
      <c r="S13" s="10" t="s">
        <v>30</v>
      </c>
      <c r="T13" s="10" t="s">
        <v>31</v>
      </c>
      <c r="U13" s="11" t="s">
        <v>30</v>
      </c>
    </row>
    <row r="14" spans="1:21" ht="15.75" thickBot="1" x14ac:dyDescent="0.3">
      <c r="B14">
        <v>9</v>
      </c>
      <c r="C14">
        <v>8.81</v>
      </c>
      <c r="D14">
        <f t="shared" si="0"/>
        <v>0</v>
      </c>
      <c r="E14">
        <f t="shared" si="1"/>
        <v>81</v>
      </c>
      <c r="F14">
        <f t="shared" si="2"/>
        <v>1.3090909090909104</v>
      </c>
      <c r="G14">
        <f t="shared" si="3"/>
        <v>1.7137190082644662</v>
      </c>
      <c r="P14">
        <v>27.510000909090913</v>
      </c>
      <c r="Q14">
        <v>13.762689999999997</v>
      </c>
      <c r="S14" s="10" t="s">
        <v>32</v>
      </c>
      <c r="T14" s="10" t="s">
        <v>33</v>
      </c>
      <c r="U14" s="12" t="s">
        <v>31</v>
      </c>
    </row>
    <row r="15" spans="1:21" ht="15.75" thickBot="1" x14ac:dyDescent="0.3">
      <c r="B15">
        <v>10</v>
      </c>
      <c r="C15">
        <v>8.0399999999999991</v>
      </c>
      <c r="D15">
        <f t="shared" si="0"/>
        <v>1</v>
      </c>
      <c r="E15">
        <f t="shared" si="1"/>
        <v>100</v>
      </c>
      <c r="F15">
        <f t="shared" si="2"/>
        <v>3.8999999999999702E-2</v>
      </c>
      <c r="G15">
        <f t="shared" si="3"/>
        <v>1.5209999999999768E-3</v>
      </c>
      <c r="P15" s="13"/>
      <c r="Q15" s="14"/>
      <c r="U15" s="11" t="s">
        <v>32</v>
      </c>
    </row>
    <row r="16" spans="1:21" ht="13.5" thickBot="1" x14ac:dyDescent="0.25">
      <c r="B16">
        <v>11</v>
      </c>
      <c r="C16">
        <v>8.33</v>
      </c>
      <c r="D16">
        <f t="shared" si="0"/>
        <v>4</v>
      </c>
      <c r="E16">
        <f t="shared" si="1"/>
        <v>121</v>
      </c>
      <c r="F16">
        <f t="shared" si="2"/>
        <v>-0.17109090909090785</v>
      </c>
      <c r="G16">
        <f t="shared" si="3"/>
        <v>2.9272099173553296E-2</v>
      </c>
      <c r="U16" s="12" t="s">
        <v>33</v>
      </c>
    </row>
    <row r="17" spans="1:21" x14ac:dyDescent="0.2">
      <c r="B17">
        <v>12</v>
      </c>
      <c r="C17">
        <v>10.84</v>
      </c>
      <c r="D17">
        <f t="shared" si="0"/>
        <v>9</v>
      </c>
      <c r="E17">
        <f t="shared" si="1"/>
        <v>144</v>
      </c>
      <c r="F17">
        <f t="shared" si="2"/>
        <v>1.8388181818181826</v>
      </c>
      <c r="G17">
        <f t="shared" si="3"/>
        <v>3.3812523057851269</v>
      </c>
    </row>
    <row r="18" spans="1:21" x14ac:dyDescent="0.2">
      <c r="B18">
        <v>13</v>
      </c>
      <c r="C18">
        <v>7.58</v>
      </c>
      <c r="D18">
        <f t="shared" si="0"/>
        <v>16</v>
      </c>
      <c r="E18">
        <f t="shared" si="1"/>
        <v>169</v>
      </c>
      <c r="F18">
        <f t="shared" si="2"/>
        <v>-1.9212727272727266</v>
      </c>
      <c r="G18">
        <f t="shared" si="3"/>
        <v>3.6912888925619809</v>
      </c>
    </row>
    <row r="19" spans="1:21" x14ac:dyDescent="0.2">
      <c r="B19">
        <v>14</v>
      </c>
      <c r="C19">
        <v>9.9600000000000009</v>
      </c>
      <c r="D19">
        <f t="shared" si="0"/>
        <v>25</v>
      </c>
      <c r="E19">
        <f t="shared" si="1"/>
        <v>196</v>
      </c>
      <c r="F19">
        <f t="shared" si="2"/>
        <v>-4.1363636363634271E-2</v>
      </c>
      <c r="G19">
        <f t="shared" si="3"/>
        <v>1.7109504132229673E-3</v>
      </c>
    </row>
    <row r="20" spans="1:21" x14ac:dyDescent="0.2">
      <c r="A20" s="4" t="s">
        <v>8</v>
      </c>
      <c r="B20">
        <f t="shared" ref="B20:G20" si="4">SUM(B9:B19)</f>
        <v>99</v>
      </c>
      <c r="C20">
        <f t="shared" si="4"/>
        <v>82.509999999999991</v>
      </c>
      <c r="D20">
        <f t="shared" si="4"/>
        <v>110</v>
      </c>
      <c r="E20">
        <f t="shared" si="4"/>
        <v>1001</v>
      </c>
      <c r="F20">
        <f t="shared" si="4"/>
        <v>1.2434497875801753E-14</v>
      </c>
      <c r="G20">
        <f t="shared" si="4"/>
        <v>13.762689999999999</v>
      </c>
    </row>
    <row r="21" spans="1:21" x14ac:dyDescent="0.2">
      <c r="A21" s="4" t="s">
        <v>9</v>
      </c>
      <c r="B21">
        <f t="shared" ref="B21:G21" si="5">AVERAGE(B9:B19)</f>
        <v>9</v>
      </c>
      <c r="C21">
        <f t="shared" si="5"/>
        <v>7.5009090909090901</v>
      </c>
      <c r="D21">
        <f t="shared" si="5"/>
        <v>10</v>
      </c>
      <c r="E21">
        <f t="shared" si="5"/>
        <v>91</v>
      </c>
      <c r="F21">
        <f t="shared" si="5"/>
        <v>1.1304088978001594E-15</v>
      </c>
      <c r="G21">
        <f t="shared" si="5"/>
        <v>1.2511536363636362</v>
      </c>
    </row>
    <row r="22" spans="1:21" x14ac:dyDescent="0.2">
      <c r="A22" s="4" t="s">
        <v>12</v>
      </c>
      <c r="B22">
        <f>_xlfn.VAR.S(B9:B19)</f>
        <v>11</v>
      </c>
      <c r="C22">
        <f>_xlfn.VAR.S(C9:C19)</f>
        <v>4.1272690909091008</v>
      </c>
    </row>
    <row r="23" spans="1:21" x14ac:dyDescent="0.2">
      <c r="A23" s="4" t="s">
        <v>13</v>
      </c>
      <c r="B23">
        <f>_xlfn.COVARIANCE.S(B9:B19,C9:C19)</f>
        <v>5.5010000000000003</v>
      </c>
      <c r="E23" s="5" t="s">
        <v>7</v>
      </c>
      <c r="F23">
        <f>SQRT(SUM(G9:G19)/9)</f>
        <v>1.2366033227263209</v>
      </c>
    </row>
    <row r="24" spans="1:21" x14ac:dyDescent="0.2">
      <c r="A24" s="4" t="s">
        <v>14</v>
      </c>
      <c r="B24">
        <f>B23/B22</f>
        <v>0.50009090909090914</v>
      </c>
      <c r="C24" s="2"/>
      <c r="E24" s="5" t="s">
        <v>10</v>
      </c>
      <c r="F24">
        <f>F23/SQRT(10*B22)</f>
        <v>0.11790550059563408</v>
      </c>
    </row>
    <row r="25" spans="1:21" x14ac:dyDescent="0.2">
      <c r="A25" s="4" t="s">
        <v>15</v>
      </c>
      <c r="B25">
        <f>C21-B21*B24</f>
        <v>3.0000909090909076</v>
      </c>
      <c r="C25" s="2"/>
      <c r="E25" s="5" t="s">
        <v>11</v>
      </c>
      <c r="F25">
        <f>SQRT(F23^2/11+F24^2*B21^2)</f>
        <v>1.1247467908086437</v>
      </c>
    </row>
    <row r="26" spans="1:21" x14ac:dyDescent="0.2">
      <c r="A26" s="4" t="s">
        <v>16</v>
      </c>
      <c r="B26">
        <f>B23^2/(B22*C22)</f>
        <v>0.66654245950877344</v>
      </c>
      <c r="C26" s="2"/>
    </row>
    <row r="27" spans="1:21" x14ac:dyDescent="0.2">
      <c r="A27" s="4"/>
    </row>
    <row r="28" spans="1:21" x14ac:dyDescent="0.2">
      <c r="B28" s="3" t="s">
        <v>1</v>
      </c>
      <c r="C28" s="3" t="s">
        <v>2</v>
      </c>
      <c r="D28" s="3" t="s">
        <v>3</v>
      </c>
      <c r="E28" s="3" t="s">
        <v>4</v>
      </c>
      <c r="F28" s="3" t="s">
        <v>5</v>
      </c>
      <c r="G28" s="3" t="s">
        <v>6</v>
      </c>
    </row>
    <row r="29" spans="1:21" ht="15.75" thickBot="1" x14ac:dyDescent="0.3">
      <c r="B29">
        <v>4</v>
      </c>
      <c r="C29">
        <v>3.1</v>
      </c>
      <c r="D29">
        <f>(B29-B$41)^2</f>
        <v>25</v>
      </c>
      <c r="E29">
        <f>B29^2</f>
        <v>16</v>
      </c>
      <c r="F29">
        <f>C29-$B$44*B29-$B$45</f>
        <v>-1.9009090909090907</v>
      </c>
      <c r="G29">
        <f>F29^2</f>
        <v>3.6134553719008253</v>
      </c>
      <c r="P29" s="15" t="s">
        <v>39</v>
      </c>
      <c r="S29" s="9" t="s">
        <v>23</v>
      </c>
      <c r="T29" s="10"/>
      <c r="U29" s="11" t="s">
        <v>24</v>
      </c>
    </row>
    <row r="30" spans="1:21" ht="15.75" thickBot="1" x14ac:dyDescent="0.3">
      <c r="B30">
        <v>5</v>
      </c>
      <c r="C30">
        <v>4.74</v>
      </c>
      <c r="D30">
        <f t="shared" ref="D30:D39" si="6">(B30-B$41)^2</f>
        <v>16</v>
      </c>
      <c r="E30">
        <f t="shared" ref="E30:E39" si="7">B30^2</f>
        <v>25</v>
      </c>
      <c r="F30">
        <f t="shared" ref="F30:F39" si="8">C30-$B$24*B30-$B$25</f>
        <v>-0.7605454545454533</v>
      </c>
      <c r="G30">
        <f t="shared" ref="G30:G39" si="9">F30^2</f>
        <v>0.57842938842975022</v>
      </c>
      <c r="P30">
        <f t="array" ref="P30:Q34">LINEST(C29:C39,B29:B39,TRUE,TRUE)</f>
        <v>0.49999999999999989</v>
      </c>
      <c r="Q30">
        <v>3.000909090909091</v>
      </c>
      <c r="S30" s="10" t="s">
        <v>25</v>
      </c>
      <c r="T30" s="10" t="s">
        <v>26</v>
      </c>
      <c r="U30" s="12" t="s">
        <v>27</v>
      </c>
    </row>
    <row r="31" spans="1:21" ht="15.75" thickBot="1" x14ac:dyDescent="0.3">
      <c r="B31">
        <v>6</v>
      </c>
      <c r="C31">
        <v>6.13</v>
      </c>
      <c r="D31">
        <f t="shared" si="6"/>
        <v>9</v>
      </c>
      <c r="E31">
        <f t="shared" si="7"/>
        <v>36</v>
      </c>
      <c r="F31">
        <f t="shared" si="8"/>
        <v>0.12936363636363746</v>
      </c>
      <c r="G31">
        <f t="shared" si="9"/>
        <v>1.6734950413223423E-2</v>
      </c>
      <c r="P31">
        <v>0.11796374596764082</v>
      </c>
      <c r="Q31">
        <v>1.1253024162452272</v>
      </c>
      <c r="S31" s="10" t="s">
        <v>24</v>
      </c>
      <c r="T31" s="10" t="s">
        <v>27</v>
      </c>
      <c r="U31" s="11" t="s">
        <v>28</v>
      </c>
    </row>
    <row r="32" spans="1:21" ht="15.75" thickBot="1" x14ac:dyDescent="0.3">
      <c r="B32">
        <v>7</v>
      </c>
      <c r="C32">
        <v>7.26</v>
      </c>
      <c r="D32">
        <f t="shared" si="6"/>
        <v>4</v>
      </c>
      <c r="E32">
        <f t="shared" si="7"/>
        <v>49</v>
      </c>
      <c r="F32">
        <f t="shared" si="8"/>
        <v>0.75927272727272843</v>
      </c>
      <c r="G32">
        <f t="shared" si="9"/>
        <v>0.57649507438016701</v>
      </c>
      <c r="P32">
        <v>0.66624203372748425</v>
      </c>
      <c r="Q32">
        <v>1.2372142053415773</v>
      </c>
      <c r="S32" s="10" t="s">
        <v>28</v>
      </c>
      <c r="T32" s="10" t="s">
        <v>29</v>
      </c>
      <c r="U32" s="12" t="s">
        <v>29</v>
      </c>
    </row>
    <row r="33" spans="1:21" ht="15.75" thickBot="1" x14ac:dyDescent="0.3">
      <c r="B33">
        <v>8</v>
      </c>
      <c r="C33">
        <v>8.14</v>
      </c>
      <c r="D33">
        <f t="shared" si="6"/>
        <v>1</v>
      </c>
      <c r="E33">
        <f t="shared" si="7"/>
        <v>64</v>
      </c>
      <c r="F33">
        <f t="shared" si="8"/>
        <v>1.1391818181818198</v>
      </c>
      <c r="G33">
        <f t="shared" si="9"/>
        <v>1.2977352148760368</v>
      </c>
      <c r="P33">
        <v>17.965648492271299</v>
      </c>
      <c r="Q33">
        <v>9</v>
      </c>
      <c r="S33" s="10" t="s">
        <v>30</v>
      </c>
      <c r="T33" s="10" t="s">
        <v>31</v>
      </c>
      <c r="U33" s="11" t="s">
        <v>30</v>
      </c>
    </row>
    <row r="34" spans="1:21" ht="15.75" thickBot="1" x14ac:dyDescent="0.3">
      <c r="B34">
        <v>9</v>
      </c>
      <c r="C34">
        <v>8.77</v>
      </c>
      <c r="D34">
        <f t="shared" si="6"/>
        <v>0</v>
      </c>
      <c r="E34">
        <f t="shared" si="7"/>
        <v>81</v>
      </c>
      <c r="F34">
        <f t="shared" si="8"/>
        <v>1.2690909090909095</v>
      </c>
      <c r="G34">
        <f t="shared" si="9"/>
        <v>1.610591735537191</v>
      </c>
      <c r="P34">
        <v>27.499999999999996</v>
      </c>
      <c r="Q34">
        <v>13.776290909090914</v>
      </c>
      <c r="S34" s="10" t="s">
        <v>32</v>
      </c>
      <c r="T34" s="10" t="s">
        <v>33</v>
      </c>
      <c r="U34" s="12" t="s">
        <v>31</v>
      </c>
    </row>
    <row r="35" spans="1:21" ht="15.75" thickBot="1" x14ac:dyDescent="0.3">
      <c r="B35">
        <v>10</v>
      </c>
      <c r="C35">
        <v>9.14</v>
      </c>
      <c r="D35">
        <f t="shared" si="6"/>
        <v>1</v>
      </c>
      <c r="E35">
        <f t="shared" si="7"/>
        <v>100</v>
      </c>
      <c r="F35">
        <f t="shared" si="8"/>
        <v>1.1390000000000011</v>
      </c>
      <c r="G35">
        <f t="shared" si="9"/>
        <v>1.2973210000000026</v>
      </c>
      <c r="P35" s="13"/>
      <c r="Q35" s="14"/>
      <c r="U35" s="11" t="s">
        <v>32</v>
      </c>
    </row>
    <row r="36" spans="1:21" ht="13.5" thickBot="1" x14ac:dyDescent="0.25">
      <c r="B36">
        <v>11</v>
      </c>
      <c r="C36">
        <v>9.26</v>
      </c>
      <c r="D36">
        <f t="shared" si="6"/>
        <v>4</v>
      </c>
      <c r="E36">
        <f t="shared" si="7"/>
        <v>121</v>
      </c>
      <c r="F36">
        <f t="shared" si="8"/>
        <v>0.75890909090909187</v>
      </c>
      <c r="G36">
        <f t="shared" si="9"/>
        <v>0.57594300826446421</v>
      </c>
      <c r="U36" s="12" t="s">
        <v>33</v>
      </c>
    </row>
    <row r="37" spans="1:21" x14ac:dyDescent="0.2">
      <c r="B37">
        <v>12</v>
      </c>
      <c r="C37">
        <v>9.1300000000000008</v>
      </c>
      <c r="D37">
        <f t="shared" si="6"/>
        <v>9</v>
      </c>
      <c r="E37">
        <f t="shared" si="7"/>
        <v>144</v>
      </c>
      <c r="F37">
        <f t="shared" si="8"/>
        <v>0.1288181818181835</v>
      </c>
      <c r="G37">
        <f t="shared" si="9"/>
        <v>1.659412396694258E-2</v>
      </c>
    </row>
    <row r="38" spans="1:21" x14ac:dyDescent="0.2">
      <c r="B38">
        <v>13</v>
      </c>
      <c r="C38">
        <v>8.74</v>
      </c>
      <c r="D38">
        <f t="shared" si="6"/>
        <v>16</v>
      </c>
      <c r="E38">
        <f t="shared" si="7"/>
        <v>169</v>
      </c>
      <c r="F38">
        <f t="shared" si="8"/>
        <v>-0.76127272727272643</v>
      </c>
      <c r="G38">
        <f t="shared" si="9"/>
        <v>0.57953616528925489</v>
      </c>
    </row>
    <row r="39" spans="1:21" x14ac:dyDescent="0.2">
      <c r="B39">
        <v>14</v>
      </c>
      <c r="C39">
        <v>8.1</v>
      </c>
      <c r="D39">
        <f t="shared" si="6"/>
        <v>25</v>
      </c>
      <c r="E39">
        <f t="shared" si="7"/>
        <v>196</v>
      </c>
      <c r="F39">
        <f t="shared" si="8"/>
        <v>-1.9013636363636355</v>
      </c>
      <c r="G39">
        <f t="shared" si="9"/>
        <v>3.615183677685947</v>
      </c>
    </row>
    <row r="40" spans="1:21" x14ac:dyDescent="0.2">
      <c r="A40" s="4" t="s">
        <v>8</v>
      </c>
      <c r="B40">
        <f t="shared" ref="B40:G40" si="10">SUM(B29:B39)</f>
        <v>99</v>
      </c>
      <c r="C40">
        <f t="shared" si="10"/>
        <v>82.509999999999991</v>
      </c>
      <c r="D40">
        <f t="shared" si="10"/>
        <v>110</v>
      </c>
      <c r="E40">
        <f t="shared" si="10"/>
        <v>1001</v>
      </c>
      <c r="F40">
        <f t="shared" si="10"/>
        <v>-4.5454545453393891E-4</v>
      </c>
      <c r="G40">
        <f t="shared" si="10"/>
        <v>13.778019710743804</v>
      </c>
    </row>
    <row r="41" spans="1:21" x14ac:dyDescent="0.2">
      <c r="A41" s="4" t="s">
        <v>9</v>
      </c>
      <c r="B41">
        <f t="shared" ref="B41:G41" si="11">AVERAGE(B29:B39)</f>
        <v>9</v>
      </c>
      <c r="C41">
        <f t="shared" si="11"/>
        <v>7.5009090909090901</v>
      </c>
      <c r="D41">
        <f t="shared" si="11"/>
        <v>10</v>
      </c>
      <c r="E41">
        <f t="shared" si="11"/>
        <v>91</v>
      </c>
      <c r="F41">
        <f t="shared" si="11"/>
        <v>-4.1322314048539901E-5</v>
      </c>
      <c r="G41">
        <f t="shared" si="11"/>
        <v>1.2525472464312548</v>
      </c>
    </row>
    <row r="42" spans="1:21" x14ac:dyDescent="0.2">
      <c r="A42" s="4" t="s">
        <v>12</v>
      </c>
      <c r="B42">
        <f>_xlfn.VAR.S(B29:B39)</f>
        <v>11</v>
      </c>
      <c r="C42">
        <f>_xlfn.VAR.S(C29:C39)</f>
        <v>4.1276290909091129</v>
      </c>
    </row>
    <row r="43" spans="1:21" x14ac:dyDescent="0.2">
      <c r="A43" s="4" t="s">
        <v>13</v>
      </c>
      <c r="B43">
        <f>_xlfn.COVARIANCE.S(B29:B39,C29:C39)</f>
        <v>5.4999999999999991</v>
      </c>
      <c r="E43" s="5" t="s">
        <v>7</v>
      </c>
      <c r="F43">
        <f>SQRT(SUM(G29:G39)/9)</f>
        <v>1.2372918325809532</v>
      </c>
    </row>
    <row r="44" spans="1:21" x14ac:dyDescent="0.2">
      <c r="A44" s="4" t="s">
        <v>14</v>
      </c>
      <c r="B44">
        <f>B43/B42</f>
        <v>0.49999999999999994</v>
      </c>
      <c r="C44" s="2"/>
      <c r="E44" s="5" t="s">
        <v>10</v>
      </c>
      <c r="F44">
        <f>F43/SQRT(10*B42)</f>
        <v>0.11797114743450596</v>
      </c>
    </row>
    <row r="45" spans="1:21" x14ac:dyDescent="0.2">
      <c r="A45" s="4" t="s">
        <v>15</v>
      </c>
      <c r="B45">
        <f>C41-B41*B44</f>
        <v>3.000909090909091</v>
      </c>
      <c r="C45" s="2"/>
      <c r="E45" s="5" t="s">
        <v>11</v>
      </c>
      <c r="F45">
        <f>SQRT(F43^2/11+F44^2*B41^2)</f>
        <v>1.1253730217391338</v>
      </c>
    </row>
    <row r="46" spans="1:21" x14ac:dyDescent="0.2">
      <c r="A46" s="4" t="s">
        <v>16</v>
      </c>
      <c r="B46">
        <f>B43^2/(B42*C42)</f>
        <v>0.66624203372748059</v>
      </c>
      <c r="C46" s="2"/>
    </row>
    <row r="47" spans="1:21" x14ac:dyDescent="0.2">
      <c r="A47" s="4"/>
    </row>
    <row r="48" spans="1:21" x14ac:dyDescent="0.2">
      <c r="B48" s="3" t="s">
        <v>1</v>
      </c>
      <c r="C48" s="3" t="s">
        <v>2</v>
      </c>
      <c r="D48" s="3" t="s">
        <v>3</v>
      </c>
      <c r="E48" s="3" t="s">
        <v>4</v>
      </c>
      <c r="F48" s="3" t="s">
        <v>5</v>
      </c>
      <c r="G48" s="3" t="s">
        <v>6</v>
      </c>
    </row>
    <row r="49" spans="1:21" ht="15.75" thickBot="1" x14ac:dyDescent="0.3">
      <c r="B49">
        <v>4</v>
      </c>
      <c r="C49">
        <v>5.39</v>
      </c>
      <c r="D49">
        <f>(B49-B$61)^2</f>
        <v>25</v>
      </c>
      <c r="E49">
        <f>B49^2</f>
        <v>16</v>
      </c>
      <c r="F49">
        <f>C49-$B$64*B49-$B$65</f>
        <v>0.38863636363636189</v>
      </c>
      <c r="G49">
        <f>F49^2</f>
        <v>0.1510382231404945</v>
      </c>
      <c r="P49" s="15" t="s">
        <v>39</v>
      </c>
      <c r="S49" s="9" t="s">
        <v>23</v>
      </c>
      <c r="T49" s="10"/>
      <c r="U49" s="11" t="s">
        <v>24</v>
      </c>
    </row>
    <row r="50" spans="1:21" ht="15.75" thickBot="1" x14ac:dyDescent="0.3">
      <c r="B50">
        <v>5</v>
      </c>
      <c r="C50">
        <v>5.73</v>
      </c>
      <c r="D50">
        <f t="shared" ref="D50:D59" si="12">(B50-B$61)^2</f>
        <v>16</v>
      </c>
      <c r="E50">
        <f t="shared" ref="E50:E59" si="13">B50^2</f>
        <v>25</v>
      </c>
      <c r="F50">
        <f t="shared" ref="F50:F59" si="14">C50-$B$64*B50-$B$65</f>
        <v>0.22890909090909028</v>
      </c>
      <c r="G50">
        <f t="shared" ref="G50:G59" si="15">F50^2</f>
        <v>5.2399371900826164E-2</v>
      </c>
      <c r="P50">
        <f t="array" ref="P50:Q54">LINEST(C49:C59,B49:B59,TRUE,TRUE)</f>
        <v>0.4997272727272728</v>
      </c>
      <c r="Q50">
        <v>3.0024545454545457</v>
      </c>
      <c r="S50" s="10" t="s">
        <v>25</v>
      </c>
      <c r="T50" s="10" t="s">
        <v>26</v>
      </c>
      <c r="U50" s="12" t="s">
        <v>27</v>
      </c>
    </row>
    <row r="51" spans="1:21" ht="15.75" thickBot="1" x14ac:dyDescent="0.3">
      <c r="B51">
        <v>6</v>
      </c>
      <c r="C51">
        <v>6.08</v>
      </c>
      <c r="D51">
        <f t="shared" si="12"/>
        <v>9</v>
      </c>
      <c r="E51">
        <f t="shared" si="13"/>
        <v>36</v>
      </c>
      <c r="F51">
        <f t="shared" si="14"/>
        <v>7.9181818181817132E-2</v>
      </c>
      <c r="G51">
        <f t="shared" si="15"/>
        <v>6.269760330578346E-3</v>
      </c>
      <c r="P51">
        <v>0.11787766222100227</v>
      </c>
      <c r="Q51">
        <v>1.1244812296399938</v>
      </c>
      <c r="S51" s="10" t="s">
        <v>24</v>
      </c>
      <c r="T51" s="10" t="s">
        <v>27</v>
      </c>
      <c r="U51" s="11" t="s">
        <v>28</v>
      </c>
    </row>
    <row r="52" spans="1:21" ht="15.75" thickBot="1" x14ac:dyDescent="0.3">
      <c r="B52">
        <v>7</v>
      </c>
      <c r="C52">
        <v>6.42</v>
      </c>
      <c r="D52">
        <f t="shared" si="12"/>
        <v>4</v>
      </c>
      <c r="E52">
        <f t="shared" si="13"/>
        <v>49</v>
      </c>
      <c r="F52">
        <f t="shared" si="14"/>
        <v>-8.0545454545455808E-2</v>
      </c>
      <c r="G52">
        <f t="shared" si="15"/>
        <v>6.487570247934088E-3</v>
      </c>
      <c r="P52">
        <v>0.66632404106655918</v>
      </c>
      <c r="Q52">
        <v>1.2363113513899957</v>
      </c>
      <c r="S52" s="10" t="s">
        <v>28</v>
      </c>
      <c r="T52" s="10" t="s">
        <v>29</v>
      </c>
      <c r="U52" s="12" t="s">
        <v>29</v>
      </c>
    </row>
    <row r="53" spans="1:21" ht="15.75" thickBot="1" x14ac:dyDescent="0.3">
      <c r="B53">
        <v>8</v>
      </c>
      <c r="C53">
        <v>6.77</v>
      </c>
      <c r="D53">
        <f t="shared" si="12"/>
        <v>1</v>
      </c>
      <c r="E53">
        <f t="shared" si="13"/>
        <v>64</v>
      </c>
      <c r="F53">
        <f t="shared" si="14"/>
        <v>-0.23027272727272896</v>
      </c>
      <c r="G53">
        <f t="shared" si="15"/>
        <v>5.302552892562061E-2</v>
      </c>
      <c r="P53">
        <v>17.9722758234292</v>
      </c>
      <c r="Q53">
        <v>9</v>
      </c>
      <c r="S53" s="10" t="s">
        <v>30</v>
      </c>
      <c r="T53" s="10" t="s">
        <v>31</v>
      </c>
      <c r="U53" s="11" t="s">
        <v>30</v>
      </c>
    </row>
    <row r="54" spans="1:21" ht="15.75" thickBot="1" x14ac:dyDescent="0.3">
      <c r="B54">
        <v>9</v>
      </c>
      <c r="C54">
        <v>7.11</v>
      </c>
      <c r="D54">
        <f t="shared" si="12"/>
        <v>0</v>
      </c>
      <c r="E54">
        <f t="shared" si="13"/>
        <v>81</v>
      </c>
      <c r="F54">
        <f t="shared" si="14"/>
        <v>-0.39000000000000057</v>
      </c>
      <c r="G54">
        <f t="shared" si="15"/>
        <v>0.15210000000000046</v>
      </c>
      <c r="P54">
        <v>27.470008181818187</v>
      </c>
      <c r="Q54">
        <v>13.756191818181819</v>
      </c>
      <c r="S54" s="10" t="s">
        <v>32</v>
      </c>
      <c r="T54" s="10" t="s">
        <v>33</v>
      </c>
      <c r="U54" s="12" t="s">
        <v>31</v>
      </c>
    </row>
    <row r="55" spans="1:21" ht="15.75" thickBot="1" x14ac:dyDescent="0.3">
      <c r="B55">
        <v>10</v>
      </c>
      <c r="C55">
        <v>7.46</v>
      </c>
      <c r="D55">
        <f t="shared" si="12"/>
        <v>1</v>
      </c>
      <c r="E55">
        <f t="shared" si="13"/>
        <v>100</v>
      </c>
      <c r="F55">
        <f t="shared" si="14"/>
        <v>-0.53972727272727372</v>
      </c>
      <c r="G55">
        <f t="shared" si="15"/>
        <v>0.29130552892562089</v>
      </c>
      <c r="P55" s="13"/>
      <c r="Q55" s="14"/>
      <c r="U55" s="11" t="s">
        <v>32</v>
      </c>
    </row>
    <row r="56" spans="1:21" ht="13.5" thickBot="1" x14ac:dyDescent="0.25">
      <c r="B56">
        <v>11</v>
      </c>
      <c r="C56">
        <v>7.81</v>
      </c>
      <c r="D56">
        <f t="shared" si="12"/>
        <v>4</v>
      </c>
      <c r="E56">
        <f t="shared" si="13"/>
        <v>121</v>
      </c>
      <c r="F56">
        <f t="shared" si="14"/>
        <v>-0.68945454545454687</v>
      </c>
      <c r="G56">
        <f t="shared" si="15"/>
        <v>0.47534757024793584</v>
      </c>
      <c r="U56" s="12" t="s">
        <v>33</v>
      </c>
    </row>
    <row r="57" spans="1:21" x14ac:dyDescent="0.2">
      <c r="B57">
        <v>12</v>
      </c>
      <c r="C57">
        <v>8.15</v>
      </c>
      <c r="D57">
        <f t="shared" si="12"/>
        <v>9</v>
      </c>
      <c r="E57">
        <f t="shared" si="13"/>
        <v>144</v>
      </c>
      <c r="F57">
        <f t="shared" si="14"/>
        <v>-0.84918181818181893</v>
      </c>
      <c r="G57">
        <f t="shared" si="15"/>
        <v>0.72110976033057983</v>
      </c>
    </row>
    <row r="58" spans="1:21" x14ac:dyDescent="0.2">
      <c r="B58">
        <v>13</v>
      </c>
      <c r="C58">
        <v>12.74</v>
      </c>
      <c r="D58">
        <f t="shared" si="12"/>
        <v>16</v>
      </c>
      <c r="E58">
        <f t="shared" si="13"/>
        <v>169</v>
      </c>
      <c r="F58">
        <f t="shared" si="14"/>
        <v>3.2410909090909081</v>
      </c>
      <c r="G58">
        <f t="shared" si="15"/>
        <v>10.504670280991729</v>
      </c>
    </row>
    <row r="59" spans="1:21" x14ac:dyDescent="0.2">
      <c r="B59">
        <v>14</v>
      </c>
      <c r="C59">
        <v>8.84</v>
      </c>
      <c r="D59">
        <f t="shared" si="12"/>
        <v>25</v>
      </c>
      <c r="E59">
        <f t="shared" si="13"/>
        <v>196</v>
      </c>
      <c r="F59">
        <f t="shared" si="14"/>
        <v>-1.158636363636365</v>
      </c>
      <c r="G59">
        <f t="shared" si="15"/>
        <v>1.342438223140499</v>
      </c>
    </row>
    <row r="60" spans="1:21" x14ac:dyDescent="0.2">
      <c r="A60" s="4" t="s">
        <v>8</v>
      </c>
      <c r="B60">
        <f t="shared" ref="B60:G60" si="16">SUM(B49:B59)</f>
        <v>99</v>
      </c>
      <c r="C60">
        <f t="shared" si="16"/>
        <v>82.500000000000014</v>
      </c>
      <c r="D60">
        <f t="shared" si="16"/>
        <v>110</v>
      </c>
      <c r="E60">
        <f t="shared" si="16"/>
        <v>1001</v>
      </c>
      <c r="F60">
        <f t="shared" si="16"/>
        <v>-1.2434497875801753E-14</v>
      </c>
      <c r="G60">
        <f t="shared" si="16"/>
        <v>13.756191818181819</v>
      </c>
    </row>
    <row r="61" spans="1:21" x14ac:dyDescent="0.2">
      <c r="A61" s="4" t="s">
        <v>9</v>
      </c>
      <c r="B61">
        <f t="shared" ref="B61:G61" si="17">AVERAGE(B49:B59)</f>
        <v>9</v>
      </c>
      <c r="C61">
        <f t="shared" si="17"/>
        <v>7.5000000000000009</v>
      </c>
      <c r="D61">
        <f t="shared" si="17"/>
        <v>10</v>
      </c>
      <c r="E61">
        <f t="shared" si="17"/>
        <v>91</v>
      </c>
      <c r="F61">
        <f t="shared" si="17"/>
        <v>-1.1304088978001594E-15</v>
      </c>
      <c r="G61">
        <f t="shared" si="17"/>
        <v>1.2505628925619836</v>
      </c>
    </row>
    <row r="62" spans="1:21" x14ac:dyDescent="0.2">
      <c r="A62" s="4" t="s">
        <v>12</v>
      </c>
      <c r="B62">
        <f>_xlfn.VAR.S(B49:B59)</f>
        <v>11</v>
      </c>
      <c r="C62">
        <f>_xlfn.VAR.S(C49:C59)</f>
        <v>4.1226199999999835</v>
      </c>
    </row>
    <row r="63" spans="1:21" x14ac:dyDescent="0.2">
      <c r="A63" s="4" t="s">
        <v>13</v>
      </c>
      <c r="B63">
        <f>_xlfn.COVARIANCE.S(B49:B59,C49:C59)</f>
        <v>5.4969999999999999</v>
      </c>
      <c r="E63" s="5" t="s">
        <v>7</v>
      </c>
      <c r="F63">
        <f>SQRT(SUM(G49:G59)/9)</f>
        <v>1.2363113513899957</v>
      </c>
    </row>
    <row r="64" spans="1:21" x14ac:dyDescent="0.2">
      <c r="A64" s="4" t="s">
        <v>14</v>
      </c>
      <c r="B64">
        <f>B63/B62</f>
        <v>0.49972727272727274</v>
      </c>
      <c r="C64" s="2"/>
      <c r="E64" s="5" t="s">
        <v>10</v>
      </c>
      <c r="F64">
        <f>F63/SQRT(10*B62)</f>
        <v>0.11787766222100227</v>
      </c>
    </row>
    <row r="65" spans="1:21" x14ac:dyDescent="0.2">
      <c r="A65" s="4" t="s">
        <v>15</v>
      </c>
      <c r="B65">
        <f>C61-B61*B64</f>
        <v>3.0024545454545466</v>
      </c>
      <c r="C65" s="2"/>
      <c r="E65" s="5" t="s">
        <v>11</v>
      </c>
      <c r="F65">
        <f>SQRT(F63^2/11+F64^2*B61^2)</f>
        <v>1.1244812296399935</v>
      </c>
    </row>
    <row r="66" spans="1:21" x14ac:dyDescent="0.2">
      <c r="A66" s="4" t="s">
        <v>16</v>
      </c>
      <c r="B66">
        <f>B63^2/(B62*C62)</f>
        <v>0.66632404106656173</v>
      </c>
      <c r="C66" s="2"/>
    </row>
    <row r="68" spans="1:21" x14ac:dyDescent="0.2">
      <c r="B68" s="3" t="s">
        <v>1</v>
      </c>
      <c r="C68" s="3" t="s">
        <v>2</v>
      </c>
      <c r="D68" s="3" t="s">
        <v>3</v>
      </c>
      <c r="E68" s="3" t="s">
        <v>4</v>
      </c>
      <c r="F68" s="3" t="s">
        <v>5</v>
      </c>
      <c r="G68" s="3" t="s">
        <v>6</v>
      </c>
    </row>
    <row r="69" spans="1:21" ht="15.75" thickBot="1" x14ac:dyDescent="0.3">
      <c r="B69">
        <v>8</v>
      </c>
      <c r="C69">
        <v>6.58</v>
      </c>
      <c r="D69">
        <f>(B69-B$81)^2</f>
        <v>1</v>
      </c>
      <c r="E69">
        <f>B69^2</f>
        <v>64</v>
      </c>
      <c r="F69">
        <f>C69-$B$84*B69-$B$85</f>
        <v>-0.42100000000000026</v>
      </c>
      <c r="G69">
        <f>F69^2</f>
        <v>0.17724100000000023</v>
      </c>
      <c r="P69" s="15" t="s">
        <v>39</v>
      </c>
      <c r="S69" s="9" t="s">
        <v>23</v>
      </c>
      <c r="T69" s="10"/>
      <c r="U69" s="11" t="s">
        <v>24</v>
      </c>
    </row>
    <row r="70" spans="1:21" ht="15.75" thickBot="1" x14ac:dyDescent="0.3">
      <c r="B70">
        <v>8</v>
      </c>
      <c r="C70">
        <v>5.76</v>
      </c>
      <c r="D70">
        <f t="shared" ref="D70:D79" si="18">(B70-B$81)^2</f>
        <v>1</v>
      </c>
      <c r="E70">
        <f t="shared" ref="E70:E79" si="19">B70^2</f>
        <v>64</v>
      </c>
      <c r="F70">
        <f t="shared" ref="F70:F79" si="20">C70-$B$84*B70-$B$85</f>
        <v>-1.2410000000000005</v>
      </c>
      <c r="G70">
        <f t="shared" ref="G70:G79" si="21">F70^2</f>
        <v>1.5400810000000014</v>
      </c>
      <c r="P70">
        <f t="array" ref="P70:Q74">LINEST(C69:C79,B69:B79,TRUE,TRUE)</f>
        <v>0.49990909090909097</v>
      </c>
      <c r="Q70">
        <v>3.0017272727272726</v>
      </c>
      <c r="S70" s="10" t="s">
        <v>25</v>
      </c>
      <c r="T70" s="10" t="s">
        <v>26</v>
      </c>
      <c r="U70" s="12" t="s">
        <v>27</v>
      </c>
    </row>
    <row r="71" spans="1:21" ht="15.75" thickBot="1" x14ac:dyDescent="0.3">
      <c r="B71">
        <v>8</v>
      </c>
      <c r="C71">
        <v>7.71</v>
      </c>
      <c r="D71">
        <f t="shared" si="18"/>
        <v>1</v>
      </c>
      <c r="E71">
        <f t="shared" si="19"/>
        <v>64</v>
      </c>
      <c r="F71">
        <f t="shared" si="20"/>
        <v>0.70899999999999963</v>
      </c>
      <c r="G71">
        <f t="shared" si="21"/>
        <v>0.50268099999999949</v>
      </c>
      <c r="P71">
        <v>0.11781894172968554</v>
      </c>
      <c r="Q71">
        <v>1.1239210718540589</v>
      </c>
      <c r="S71" s="10" t="s">
        <v>24</v>
      </c>
      <c r="T71" s="10" t="s">
        <v>27</v>
      </c>
      <c r="U71" s="11" t="s">
        <v>28</v>
      </c>
    </row>
    <row r="72" spans="1:21" ht="15.75" thickBot="1" x14ac:dyDescent="0.3">
      <c r="B72">
        <v>8</v>
      </c>
      <c r="C72">
        <v>8.84</v>
      </c>
      <c r="D72">
        <f t="shared" si="18"/>
        <v>1</v>
      </c>
      <c r="E72">
        <f t="shared" si="19"/>
        <v>64</v>
      </c>
      <c r="F72">
        <f t="shared" si="20"/>
        <v>1.8389999999999995</v>
      </c>
      <c r="G72">
        <f t="shared" si="21"/>
        <v>3.3819209999999984</v>
      </c>
      <c r="P72">
        <v>0.66670725689846533</v>
      </c>
      <c r="Q72">
        <v>1.2356954856813769</v>
      </c>
      <c r="S72" s="10" t="s">
        <v>28</v>
      </c>
      <c r="T72" s="10" t="s">
        <v>29</v>
      </c>
      <c r="U72" s="12" t="s">
        <v>29</v>
      </c>
    </row>
    <row r="73" spans="1:21" ht="15.75" thickBot="1" x14ac:dyDescent="0.3">
      <c r="B73">
        <v>8</v>
      </c>
      <c r="C73">
        <v>8.4700000000000006</v>
      </c>
      <c r="D73">
        <f t="shared" si="18"/>
        <v>1</v>
      </c>
      <c r="E73">
        <f t="shared" si="19"/>
        <v>64</v>
      </c>
      <c r="F73">
        <f t="shared" si="20"/>
        <v>1.4690000000000003</v>
      </c>
      <c r="G73">
        <f t="shared" si="21"/>
        <v>2.1579610000000007</v>
      </c>
      <c r="P73">
        <v>18.003288209183204</v>
      </c>
      <c r="Q73">
        <v>9</v>
      </c>
      <c r="S73" s="10" t="s">
        <v>30</v>
      </c>
      <c r="T73" s="10" t="s">
        <v>31</v>
      </c>
      <c r="U73" s="11" t="s">
        <v>30</v>
      </c>
    </row>
    <row r="74" spans="1:21" ht="15.75" thickBot="1" x14ac:dyDescent="0.3">
      <c r="B74">
        <v>8</v>
      </c>
      <c r="C74">
        <v>7.04</v>
      </c>
      <c r="D74">
        <f t="shared" si="18"/>
        <v>1</v>
      </c>
      <c r="E74">
        <f t="shared" si="19"/>
        <v>64</v>
      </c>
      <c r="F74">
        <f t="shared" si="20"/>
        <v>3.8999999999999702E-2</v>
      </c>
      <c r="G74">
        <f t="shared" si="21"/>
        <v>1.5209999999999768E-3</v>
      </c>
      <c r="P74">
        <v>27.490000909090909</v>
      </c>
      <c r="Q74">
        <v>13.742490000000005</v>
      </c>
      <c r="S74" s="10" t="s">
        <v>32</v>
      </c>
      <c r="T74" s="10" t="s">
        <v>33</v>
      </c>
      <c r="U74" s="12" t="s">
        <v>31</v>
      </c>
    </row>
    <row r="75" spans="1:21" ht="15.75" thickBot="1" x14ac:dyDescent="0.3">
      <c r="B75">
        <v>8</v>
      </c>
      <c r="C75">
        <v>5.25</v>
      </c>
      <c r="D75">
        <f t="shared" si="18"/>
        <v>1</v>
      </c>
      <c r="E75">
        <f t="shared" si="19"/>
        <v>64</v>
      </c>
      <c r="F75">
        <f t="shared" si="20"/>
        <v>-1.7510000000000003</v>
      </c>
      <c r="G75">
        <f t="shared" si="21"/>
        <v>3.0660010000000013</v>
      </c>
      <c r="P75" s="13"/>
      <c r="Q75" s="14"/>
      <c r="U75" s="11" t="s">
        <v>32</v>
      </c>
    </row>
    <row r="76" spans="1:21" ht="13.5" thickBot="1" x14ac:dyDescent="0.25">
      <c r="B76">
        <v>8</v>
      </c>
      <c r="C76">
        <v>5.56</v>
      </c>
      <c r="D76">
        <f t="shared" si="18"/>
        <v>1</v>
      </c>
      <c r="E76">
        <f t="shared" si="19"/>
        <v>64</v>
      </c>
      <c r="F76">
        <f t="shared" si="20"/>
        <v>-1.4410000000000007</v>
      </c>
      <c r="G76">
        <f t="shared" si="21"/>
        <v>2.076481000000002</v>
      </c>
      <c r="U76" s="12" t="s">
        <v>33</v>
      </c>
    </row>
    <row r="77" spans="1:21" x14ac:dyDescent="0.2">
      <c r="B77">
        <v>8</v>
      </c>
      <c r="C77">
        <v>7.91</v>
      </c>
      <c r="D77">
        <f t="shared" si="18"/>
        <v>1</v>
      </c>
      <c r="E77">
        <f t="shared" si="19"/>
        <v>64</v>
      </c>
      <c r="F77">
        <f t="shared" si="20"/>
        <v>0.90899999999999981</v>
      </c>
      <c r="G77">
        <f t="shared" si="21"/>
        <v>0.8262809999999996</v>
      </c>
    </row>
    <row r="78" spans="1:21" x14ac:dyDescent="0.2">
      <c r="B78">
        <v>8</v>
      </c>
      <c r="C78">
        <v>6.89</v>
      </c>
      <c r="D78">
        <f t="shared" si="18"/>
        <v>1</v>
      </c>
      <c r="E78">
        <f t="shared" si="19"/>
        <v>64</v>
      </c>
      <c r="F78">
        <f t="shared" si="20"/>
        <v>-0.11100000000000065</v>
      </c>
      <c r="G78">
        <f t="shared" si="21"/>
        <v>1.2321000000000144E-2</v>
      </c>
    </row>
    <row r="79" spans="1:21" x14ac:dyDescent="0.2">
      <c r="B79">
        <v>19</v>
      </c>
      <c r="C79">
        <v>12.5</v>
      </c>
      <c r="D79">
        <f t="shared" si="18"/>
        <v>100</v>
      </c>
      <c r="E79">
        <f t="shared" si="19"/>
        <v>361</v>
      </c>
      <c r="F79">
        <f t="shared" si="20"/>
        <v>0</v>
      </c>
      <c r="G79">
        <f t="shared" si="21"/>
        <v>0</v>
      </c>
    </row>
    <row r="80" spans="1:21" x14ac:dyDescent="0.2">
      <c r="A80" s="4" t="s">
        <v>8</v>
      </c>
      <c r="B80">
        <f t="shared" ref="B80:G80" si="22">SUM(B69:B79)</f>
        <v>99</v>
      </c>
      <c r="C80">
        <f t="shared" si="22"/>
        <v>82.51</v>
      </c>
      <c r="D80">
        <f t="shared" si="22"/>
        <v>110</v>
      </c>
      <c r="E80">
        <f t="shared" si="22"/>
        <v>1001</v>
      </c>
      <c r="F80">
        <f t="shared" si="22"/>
        <v>-3.5527136788005009E-15</v>
      </c>
      <c r="G80">
        <f t="shared" si="22"/>
        <v>13.742490000000005</v>
      </c>
    </row>
    <row r="81" spans="1:7" x14ac:dyDescent="0.2">
      <c r="A81" s="4" t="s">
        <v>9</v>
      </c>
      <c r="B81">
        <f t="shared" ref="B81:G81" si="23">AVERAGE(B69:B79)</f>
        <v>9</v>
      </c>
      <c r="C81">
        <f t="shared" si="23"/>
        <v>7.500909090909091</v>
      </c>
      <c r="D81">
        <f t="shared" si="23"/>
        <v>10</v>
      </c>
      <c r="E81">
        <f t="shared" si="23"/>
        <v>91</v>
      </c>
      <c r="F81">
        <f t="shared" si="23"/>
        <v>-3.2297397080004555E-16</v>
      </c>
      <c r="G81">
        <f t="shared" si="23"/>
        <v>1.2493172727272732</v>
      </c>
    </row>
    <row r="82" spans="1:7" x14ac:dyDescent="0.2">
      <c r="A82" s="4" t="s">
        <v>12</v>
      </c>
      <c r="B82">
        <f>_xlfn.VAR.S(B69:B79)</f>
        <v>11</v>
      </c>
      <c r="C82">
        <f>_xlfn.VAR.S(C69:C79)</f>
        <v>4.1232490909090753</v>
      </c>
    </row>
    <row r="83" spans="1:7" x14ac:dyDescent="0.2">
      <c r="A83" s="4" t="s">
        <v>13</v>
      </c>
      <c r="B83">
        <f>_xlfn.COVARIANCE.S(B69:B79,C69:C79)</f>
        <v>5.4990000000000006</v>
      </c>
      <c r="E83" s="5" t="s">
        <v>7</v>
      </c>
      <c r="F83">
        <f>SQRT(SUM(G69:G79)/9)</f>
        <v>1.2356954856813769</v>
      </c>
    </row>
    <row r="84" spans="1:7" x14ac:dyDescent="0.2">
      <c r="A84" s="4" t="s">
        <v>14</v>
      </c>
      <c r="B84">
        <f>B83/B82</f>
        <v>0.49990909090909097</v>
      </c>
      <c r="E84" s="5" t="s">
        <v>10</v>
      </c>
      <c r="F84">
        <f>F83/SQRT(10*B82)</f>
        <v>0.11781894172968553</v>
      </c>
    </row>
    <row r="85" spans="1:7" x14ac:dyDescent="0.2">
      <c r="A85" s="4" t="s">
        <v>15</v>
      </c>
      <c r="B85">
        <f>C81-B81*B84</f>
        <v>3.0017272727272726</v>
      </c>
      <c r="E85" s="5" t="s">
        <v>11</v>
      </c>
      <c r="F85">
        <f>SQRT(F83^2/11+F84^2*B81^2)</f>
        <v>1.1239210718540587</v>
      </c>
    </row>
    <row r="86" spans="1:7" x14ac:dyDescent="0.2">
      <c r="A86" s="4" t="s">
        <v>16</v>
      </c>
      <c r="B86">
        <f>B83^2/(B82*C82)</f>
        <v>0.66670725689846799</v>
      </c>
    </row>
  </sheetData>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Assignment</vt:lpstr>
      <vt:lpstr>Problem 1</vt:lpstr>
      <vt:lpstr>Problem 2</vt:lpstr>
      <vt:lpstr>Problem 3</vt:lpstr>
      <vt:lpstr>Problem 4</vt:lpstr>
    </vt:vector>
  </TitlesOfParts>
  <Company>lihoguru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Mack</dc:creator>
  <cp:lastModifiedBy>Chris</cp:lastModifiedBy>
  <dcterms:created xsi:type="dcterms:W3CDTF">2006-08-22T20:15:32Z</dcterms:created>
  <dcterms:modified xsi:type="dcterms:W3CDTF">2016-10-05T14:15:55Z</dcterms:modified>
</cp:coreProperties>
</file>