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charts/chart3.xml" ContentType="application/vnd.openxmlformats-officedocument.drawingml.chart+xml"/>
  <Override PartName="/xl/theme/themeOverride2.xml" ContentType="application/vnd.openxmlformats-officedocument.themeOverride+xml"/>
  <Override PartName="/xl/charts/chart4.xml" ContentType="application/vnd.openxmlformats-officedocument.drawingml.chart+xml"/>
  <Override PartName="/xl/theme/themeOverride3.xml" ContentType="application/vnd.openxmlformats-officedocument.themeOverride+xml"/>
  <Override PartName="/xl/charts/chart5.xml" ContentType="application/vnd.openxmlformats-officedocument.drawingml.chart+xml"/>
  <Override PartName="/xl/theme/themeOverride4.xml" ContentType="application/vnd.openxmlformats-officedocument.themeOverride+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30" windowWidth="16035" windowHeight="10770"/>
  </bookViews>
  <sheets>
    <sheet name="Prob 1 Solution" sheetId="3" r:id="rId1"/>
    <sheet name="Prob 2 LINEST Solution" sheetId="1" r:id="rId2"/>
    <sheet name="Prob 2 Manual Solution" sheetId="2" r:id="rId3"/>
  </sheets>
  <calcPr calcId="145621"/>
</workbook>
</file>

<file path=xl/calcChain.xml><?xml version="1.0" encoding="utf-8"?>
<calcChain xmlns="http://schemas.openxmlformats.org/spreadsheetml/2006/main">
  <c r="G22" i="3" l="1" a="1"/>
  <c r="G22" i="3" s="1"/>
  <c r="G21" i="3"/>
  <c r="G20" i="3"/>
  <c r="G19" i="3"/>
  <c r="G18" i="3"/>
  <c r="G17" i="3"/>
  <c r="G16" i="3"/>
  <c r="G15" i="3"/>
  <c r="G14" i="3"/>
  <c r="G13" i="3"/>
  <c r="G12" i="3"/>
  <c r="H26" i="3" l="1"/>
  <c r="H25" i="3"/>
  <c r="H24" i="3"/>
  <c r="H23" i="3"/>
  <c r="H22" i="3"/>
  <c r="G26" i="3"/>
  <c r="G25" i="3"/>
  <c r="G24" i="3"/>
  <c r="G23" i="3"/>
  <c r="N10" i="2"/>
  <c r="D8" i="2"/>
  <c r="D12" i="2"/>
  <c r="D16" i="2"/>
  <c r="D20" i="2"/>
  <c r="D24" i="2"/>
  <c r="D28" i="2"/>
  <c r="D32" i="2"/>
  <c r="D36" i="2"/>
  <c r="D40" i="2"/>
  <c r="D44" i="2"/>
  <c r="D48" i="2"/>
  <c r="D52" i="2"/>
  <c r="D56" i="2"/>
  <c r="D60" i="2"/>
  <c r="D64" i="2"/>
  <c r="D68" i="2"/>
  <c r="D72" i="2"/>
  <c r="D76" i="2"/>
  <c r="D80" i="2"/>
  <c r="D84" i="2"/>
  <c r="D88" i="2"/>
  <c r="D92" i="2"/>
  <c r="D96" i="2"/>
  <c r="D100" i="2"/>
  <c r="D104" i="2"/>
  <c r="D108" i="2"/>
  <c r="D112" i="2"/>
  <c r="D116" i="2"/>
  <c r="D120" i="2"/>
  <c r="D124"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C3" i="2"/>
  <c r="B3" i="2"/>
  <c r="C2" i="2"/>
  <c r="B2" i="2"/>
  <c r="E6" i="2" s="1"/>
  <c r="G6" i="2" s="1"/>
  <c r="G10" i="1" a="1"/>
  <c r="G10" i="1" s="1"/>
  <c r="D7" i="2" l="1"/>
  <c r="D9" i="2"/>
  <c r="D11" i="2"/>
  <c r="D13" i="2"/>
  <c r="D15" i="2"/>
  <c r="D17" i="2"/>
  <c r="D19" i="2"/>
  <c r="D21" i="2"/>
  <c r="D23" i="2"/>
  <c r="D25" i="2"/>
  <c r="D27" i="2"/>
  <c r="D29" i="2"/>
  <c r="D31" i="2"/>
  <c r="D33" i="2"/>
  <c r="D35" i="2"/>
  <c r="D37" i="2"/>
  <c r="D39" i="2"/>
  <c r="D41" i="2"/>
  <c r="D43" i="2"/>
  <c r="D45" i="2"/>
  <c r="D47" i="2"/>
  <c r="D49" i="2"/>
  <c r="D51" i="2"/>
  <c r="D53" i="2"/>
  <c r="D55" i="2"/>
  <c r="D57" i="2"/>
  <c r="D59" i="2"/>
  <c r="D61" i="2"/>
  <c r="D63" i="2"/>
  <c r="D65" i="2"/>
  <c r="D67" i="2"/>
  <c r="D69" i="2"/>
  <c r="D71" i="2"/>
  <c r="D73" i="2"/>
  <c r="D75" i="2"/>
  <c r="D77" i="2"/>
  <c r="D79" i="2"/>
  <c r="D81" i="2"/>
  <c r="D83" i="2"/>
  <c r="D85" i="2"/>
  <c r="D87" i="2"/>
  <c r="D89" i="2"/>
  <c r="D91" i="2"/>
  <c r="D93" i="2"/>
  <c r="D95" i="2"/>
  <c r="D97" i="2"/>
  <c r="D99" i="2"/>
  <c r="D101" i="2"/>
  <c r="D103" i="2"/>
  <c r="D105" i="2"/>
  <c r="D107" i="2"/>
  <c r="D109" i="2"/>
  <c r="D111" i="2"/>
  <c r="D113" i="2"/>
  <c r="D115" i="2"/>
  <c r="D117" i="2"/>
  <c r="D119" i="2"/>
  <c r="D121" i="2"/>
  <c r="D123" i="2"/>
  <c r="D5" i="2"/>
  <c r="F5" i="2"/>
  <c r="E124" i="2"/>
  <c r="G124" i="2" s="1"/>
  <c r="E123" i="2"/>
  <c r="G123" i="2" s="1"/>
  <c r="E122" i="2"/>
  <c r="G122" i="2" s="1"/>
  <c r="E121" i="2"/>
  <c r="G121" i="2" s="1"/>
  <c r="E120" i="2"/>
  <c r="G120" i="2" s="1"/>
  <c r="E119" i="2"/>
  <c r="G119" i="2" s="1"/>
  <c r="E118" i="2"/>
  <c r="G118" i="2" s="1"/>
  <c r="E117" i="2"/>
  <c r="G117" i="2" s="1"/>
  <c r="E116" i="2"/>
  <c r="G116" i="2" s="1"/>
  <c r="E115" i="2"/>
  <c r="G115" i="2" s="1"/>
  <c r="E114" i="2"/>
  <c r="G114" i="2" s="1"/>
  <c r="E113" i="2"/>
  <c r="G113" i="2" s="1"/>
  <c r="E112" i="2"/>
  <c r="G112" i="2" s="1"/>
  <c r="E111" i="2"/>
  <c r="G111" i="2" s="1"/>
  <c r="E110" i="2"/>
  <c r="G110" i="2" s="1"/>
  <c r="E109" i="2"/>
  <c r="G109" i="2" s="1"/>
  <c r="E108" i="2"/>
  <c r="G108" i="2" s="1"/>
  <c r="E107" i="2"/>
  <c r="G107" i="2" s="1"/>
  <c r="E106" i="2"/>
  <c r="G106" i="2" s="1"/>
  <c r="E105" i="2"/>
  <c r="G105" i="2" s="1"/>
  <c r="E104" i="2"/>
  <c r="G104" i="2" s="1"/>
  <c r="E103" i="2"/>
  <c r="G103" i="2" s="1"/>
  <c r="E102" i="2"/>
  <c r="G102" i="2" s="1"/>
  <c r="E101" i="2"/>
  <c r="G101" i="2" s="1"/>
  <c r="E100" i="2"/>
  <c r="G100" i="2" s="1"/>
  <c r="E99" i="2"/>
  <c r="G99" i="2" s="1"/>
  <c r="E98" i="2"/>
  <c r="G98" i="2" s="1"/>
  <c r="E97" i="2"/>
  <c r="G97" i="2" s="1"/>
  <c r="E96" i="2"/>
  <c r="G96" i="2" s="1"/>
  <c r="E95" i="2"/>
  <c r="G95" i="2" s="1"/>
  <c r="E94" i="2"/>
  <c r="G94" i="2" s="1"/>
  <c r="E93" i="2"/>
  <c r="G93" i="2" s="1"/>
  <c r="E92" i="2"/>
  <c r="G92" i="2" s="1"/>
  <c r="E91" i="2"/>
  <c r="G91" i="2" s="1"/>
  <c r="E90" i="2"/>
  <c r="G90" i="2" s="1"/>
  <c r="E89" i="2"/>
  <c r="G89" i="2" s="1"/>
  <c r="E88" i="2"/>
  <c r="G88" i="2" s="1"/>
  <c r="E87" i="2"/>
  <c r="G87" i="2" s="1"/>
  <c r="E86" i="2"/>
  <c r="G86" i="2" s="1"/>
  <c r="E85" i="2"/>
  <c r="G85" i="2" s="1"/>
  <c r="E84" i="2"/>
  <c r="G84" i="2" s="1"/>
  <c r="E83" i="2"/>
  <c r="G83" i="2" s="1"/>
  <c r="E82" i="2"/>
  <c r="G82" i="2" s="1"/>
  <c r="E81" i="2"/>
  <c r="G81" i="2" s="1"/>
  <c r="E80" i="2"/>
  <c r="G80" i="2" s="1"/>
  <c r="E79" i="2"/>
  <c r="G79" i="2" s="1"/>
  <c r="E78" i="2"/>
  <c r="G78" i="2" s="1"/>
  <c r="E77" i="2"/>
  <c r="G77" i="2" s="1"/>
  <c r="E76" i="2"/>
  <c r="G76" i="2" s="1"/>
  <c r="E75" i="2"/>
  <c r="G75" i="2" s="1"/>
  <c r="E74" i="2"/>
  <c r="G74" i="2" s="1"/>
  <c r="E73" i="2"/>
  <c r="G73" i="2" s="1"/>
  <c r="E72" i="2"/>
  <c r="G72" i="2" s="1"/>
  <c r="E71" i="2"/>
  <c r="G71" i="2" s="1"/>
  <c r="E70" i="2"/>
  <c r="G70" i="2" s="1"/>
  <c r="E69" i="2"/>
  <c r="G69" i="2" s="1"/>
  <c r="E68" i="2"/>
  <c r="G68" i="2" s="1"/>
  <c r="E67" i="2"/>
  <c r="G67" i="2" s="1"/>
  <c r="E66" i="2"/>
  <c r="G66" i="2" s="1"/>
  <c r="E65" i="2"/>
  <c r="G65" i="2" s="1"/>
  <c r="E64" i="2"/>
  <c r="G64" i="2" s="1"/>
  <c r="E63" i="2"/>
  <c r="G63" i="2" s="1"/>
  <c r="E62" i="2"/>
  <c r="G62" i="2" s="1"/>
  <c r="E61" i="2"/>
  <c r="G61" i="2" s="1"/>
  <c r="E60" i="2"/>
  <c r="G60" i="2" s="1"/>
  <c r="E59" i="2"/>
  <c r="G59" i="2" s="1"/>
  <c r="E58" i="2"/>
  <c r="G58" i="2" s="1"/>
  <c r="E57" i="2"/>
  <c r="G57" i="2" s="1"/>
  <c r="E56" i="2"/>
  <c r="G56" i="2" s="1"/>
  <c r="E55" i="2"/>
  <c r="G55" i="2" s="1"/>
  <c r="E54" i="2"/>
  <c r="G54" i="2" s="1"/>
  <c r="E53" i="2"/>
  <c r="G53" i="2" s="1"/>
  <c r="E52" i="2"/>
  <c r="G52" i="2" s="1"/>
  <c r="E51" i="2"/>
  <c r="G51" i="2" s="1"/>
  <c r="E50" i="2"/>
  <c r="G50" i="2" s="1"/>
  <c r="E49" i="2"/>
  <c r="G49" i="2" s="1"/>
  <c r="E48" i="2"/>
  <c r="G48" i="2" s="1"/>
  <c r="E47" i="2"/>
  <c r="G47" i="2" s="1"/>
  <c r="E46" i="2"/>
  <c r="G46" i="2" s="1"/>
  <c r="E45" i="2"/>
  <c r="G45" i="2" s="1"/>
  <c r="E44" i="2"/>
  <c r="G44" i="2" s="1"/>
  <c r="E43" i="2"/>
  <c r="G43" i="2" s="1"/>
  <c r="E42" i="2"/>
  <c r="G42" i="2" s="1"/>
  <c r="E41" i="2"/>
  <c r="G41" i="2" s="1"/>
  <c r="E40" i="2"/>
  <c r="G40" i="2" s="1"/>
  <c r="E39" i="2"/>
  <c r="G39" i="2" s="1"/>
  <c r="E38" i="2"/>
  <c r="G38" i="2" s="1"/>
  <c r="E37" i="2"/>
  <c r="G37" i="2" s="1"/>
  <c r="E36" i="2"/>
  <c r="G36" i="2" s="1"/>
  <c r="E35" i="2"/>
  <c r="G35" i="2" s="1"/>
  <c r="E34" i="2"/>
  <c r="G34" i="2" s="1"/>
  <c r="E33" i="2"/>
  <c r="G33" i="2" s="1"/>
  <c r="E32" i="2"/>
  <c r="G32" i="2" s="1"/>
  <c r="E31" i="2"/>
  <c r="G31" i="2" s="1"/>
  <c r="E30" i="2"/>
  <c r="G30" i="2" s="1"/>
  <c r="E29" i="2"/>
  <c r="G29" i="2" s="1"/>
  <c r="E28" i="2"/>
  <c r="G28" i="2" s="1"/>
  <c r="E27" i="2"/>
  <c r="G27" i="2" s="1"/>
  <c r="E26" i="2"/>
  <c r="G26" i="2" s="1"/>
  <c r="E25" i="2"/>
  <c r="G25" i="2" s="1"/>
  <c r="E24" i="2"/>
  <c r="G24" i="2" s="1"/>
  <c r="E23" i="2"/>
  <c r="G23" i="2" s="1"/>
  <c r="E22" i="2"/>
  <c r="G22" i="2" s="1"/>
  <c r="E21" i="2"/>
  <c r="G21" i="2" s="1"/>
  <c r="E20" i="2"/>
  <c r="G20" i="2" s="1"/>
  <c r="E19" i="2"/>
  <c r="G19" i="2" s="1"/>
  <c r="E18" i="2"/>
  <c r="G18" i="2" s="1"/>
  <c r="E17" i="2"/>
  <c r="G17" i="2" s="1"/>
  <c r="E16" i="2"/>
  <c r="G16" i="2" s="1"/>
  <c r="E15" i="2"/>
  <c r="G15" i="2" s="1"/>
  <c r="E14" i="2"/>
  <c r="G14" i="2" s="1"/>
  <c r="E13" i="2"/>
  <c r="G13" i="2" s="1"/>
  <c r="E12" i="2"/>
  <c r="G12" i="2" s="1"/>
  <c r="E11" i="2"/>
  <c r="G11" i="2" s="1"/>
  <c r="E10" i="2"/>
  <c r="G10" i="2" s="1"/>
  <c r="E9" i="2"/>
  <c r="G9" i="2" s="1"/>
  <c r="E8" i="2"/>
  <c r="G8" i="2" s="1"/>
  <c r="E7" i="2"/>
  <c r="G7" i="2" s="1"/>
  <c r="D122" i="2"/>
  <c r="D118" i="2"/>
  <c r="D114" i="2"/>
  <c r="D110" i="2"/>
  <c r="D106" i="2"/>
  <c r="D102" i="2"/>
  <c r="D98" i="2"/>
  <c r="D94" i="2"/>
  <c r="D90" i="2"/>
  <c r="D86" i="2"/>
  <c r="D82" i="2"/>
  <c r="D78" i="2"/>
  <c r="D74" i="2"/>
  <c r="D70" i="2"/>
  <c r="D66" i="2"/>
  <c r="D62" i="2"/>
  <c r="D58" i="2"/>
  <c r="D54" i="2"/>
  <c r="D50" i="2"/>
  <c r="D46" i="2"/>
  <c r="D42" i="2"/>
  <c r="D38" i="2"/>
  <c r="D34" i="2"/>
  <c r="D30" i="2"/>
  <c r="D26" i="2"/>
  <c r="D22" i="2"/>
  <c r="D18" i="2"/>
  <c r="D14" i="2"/>
  <c r="D10" i="2"/>
  <c r="D6" i="2"/>
  <c r="E5" i="2"/>
  <c r="G5" i="2" s="1"/>
  <c r="H1" i="2" s="1"/>
  <c r="H14" i="1"/>
  <c r="H13" i="1"/>
  <c r="I17" i="1" s="1"/>
  <c r="I19" i="1" s="1"/>
  <c r="H12" i="1"/>
  <c r="H11" i="1"/>
  <c r="H10" i="1"/>
  <c r="G14" i="1"/>
  <c r="G13" i="1"/>
  <c r="G15" i="1" s="1"/>
  <c r="G12" i="1"/>
  <c r="G11" i="1"/>
  <c r="I21" i="1" l="1"/>
  <c r="I23" i="1"/>
  <c r="I20" i="1"/>
  <c r="L1" i="2"/>
  <c r="H2" i="2"/>
  <c r="H3" i="2" s="1"/>
  <c r="D1" i="2"/>
  <c r="I18" i="1"/>
  <c r="D4" i="1"/>
  <c r="E4" i="1" s="1"/>
  <c r="D6" i="1"/>
  <c r="E6" i="1" s="1"/>
  <c r="D8" i="1"/>
  <c r="E8" i="1" s="1"/>
  <c r="D10" i="1"/>
  <c r="E10" i="1" s="1"/>
  <c r="D12" i="1"/>
  <c r="E12" i="1" s="1"/>
  <c r="D14" i="1"/>
  <c r="E14" i="1" s="1"/>
  <c r="D16" i="1"/>
  <c r="E16" i="1" s="1"/>
  <c r="D18" i="1"/>
  <c r="E18" i="1" s="1"/>
  <c r="D20" i="1"/>
  <c r="E20" i="1" s="1"/>
  <c r="D22" i="1"/>
  <c r="E22" i="1" s="1"/>
  <c r="D24" i="1"/>
  <c r="E24" i="1" s="1"/>
  <c r="D26" i="1"/>
  <c r="E26" i="1" s="1"/>
  <c r="D28" i="1"/>
  <c r="E28" i="1" s="1"/>
  <c r="D30" i="1"/>
  <c r="E30" i="1" s="1"/>
  <c r="D32" i="1"/>
  <c r="E32" i="1" s="1"/>
  <c r="D34" i="1"/>
  <c r="E34" i="1" s="1"/>
  <c r="D36" i="1"/>
  <c r="E36" i="1" s="1"/>
  <c r="D38" i="1"/>
  <c r="E38" i="1" s="1"/>
  <c r="D40" i="1"/>
  <c r="E40" i="1" s="1"/>
  <c r="D42" i="1"/>
  <c r="E42" i="1" s="1"/>
  <c r="D44" i="1"/>
  <c r="E44" i="1" s="1"/>
  <c r="D46" i="1"/>
  <c r="E46" i="1" s="1"/>
  <c r="D48" i="1"/>
  <c r="E48" i="1" s="1"/>
  <c r="D50" i="1"/>
  <c r="E50" i="1" s="1"/>
  <c r="D52" i="1"/>
  <c r="E52" i="1" s="1"/>
  <c r="D54" i="1"/>
  <c r="E54" i="1" s="1"/>
  <c r="D56" i="1"/>
  <c r="E56" i="1" s="1"/>
  <c r="D58" i="1"/>
  <c r="E58" i="1" s="1"/>
  <c r="D60" i="1"/>
  <c r="E60" i="1" s="1"/>
  <c r="D62" i="1"/>
  <c r="E62" i="1" s="1"/>
  <c r="D64" i="1"/>
  <c r="E64" i="1" s="1"/>
  <c r="D66" i="1"/>
  <c r="E66" i="1" s="1"/>
  <c r="D68" i="1"/>
  <c r="E68" i="1" s="1"/>
  <c r="D70" i="1"/>
  <c r="E70" i="1" s="1"/>
  <c r="D72" i="1"/>
  <c r="E72" i="1" s="1"/>
  <c r="D74" i="1"/>
  <c r="E74" i="1" s="1"/>
  <c r="D76" i="1"/>
  <c r="E76" i="1" s="1"/>
  <c r="D78" i="1"/>
  <c r="E78" i="1" s="1"/>
  <c r="D80" i="1"/>
  <c r="E80" i="1" s="1"/>
  <c r="D82" i="1"/>
  <c r="E82" i="1" s="1"/>
  <c r="D84" i="1"/>
  <c r="E84" i="1" s="1"/>
  <c r="D86" i="1"/>
  <c r="E86" i="1" s="1"/>
  <c r="D88" i="1"/>
  <c r="E88" i="1" s="1"/>
  <c r="D90" i="1"/>
  <c r="E90" i="1" s="1"/>
  <c r="D92" i="1"/>
  <c r="E92" i="1" s="1"/>
  <c r="D94" i="1"/>
  <c r="E94" i="1" s="1"/>
  <c r="D96" i="1"/>
  <c r="E96" i="1" s="1"/>
  <c r="D98" i="1"/>
  <c r="E98" i="1" s="1"/>
  <c r="D100" i="1"/>
  <c r="E100" i="1" s="1"/>
  <c r="D102" i="1"/>
  <c r="E102" i="1" s="1"/>
  <c r="D104" i="1"/>
  <c r="E104" i="1" s="1"/>
  <c r="D106" i="1"/>
  <c r="E106" i="1" s="1"/>
  <c r="D108" i="1"/>
  <c r="E108" i="1" s="1"/>
  <c r="D110" i="1"/>
  <c r="E110" i="1" s="1"/>
  <c r="D112" i="1"/>
  <c r="E112" i="1" s="1"/>
  <c r="D114" i="1"/>
  <c r="E114" i="1" s="1"/>
  <c r="D116" i="1"/>
  <c r="E116" i="1" s="1"/>
  <c r="D118" i="1"/>
  <c r="E118" i="1" s="1"/>
  <c r="D120" i="1"/>
  <c r="E120" i="1" s="1"/>
  <c r="D2" i="1"/>
  <c r="E2" i="1" s="1"/>
  <c r="D3" i="1"/>
  <c r="E3" i="1" s="1"/>
  <c r="D5" i="1"/>
  <c r="E5" i="1" s="1"/>
  <c r="D7" i="1"/>
  <c r="E7" i="1" s="1"/>
  <c r="D9" i="1"/>
  <c r="E9" i="1" s="1"/>
  <c r="D11" i="1"/>
  <c r="E11" i="1" s="1"/>
  <c r="D13" i="1"/>
  <c r="E13" i="1" s="1"/>
  <c r="D15" i="1"/>
  <c r="E15" i="1" s="1"/>
  <c r="D17" i="1"/>
  <c r="E17" i="1" s="1"/>
  <c r="D19" i="1"/>
  <c r="E19" i="1" s="1"/>
  <c r="D21" i="1"/>
  <c r="E21" i="1" s="1"/>
  <c r="D23" i="1"/>
  <c r="E23" i="1" s="1"/>
  <c r="D25" i="1"/>
  <c r="E25" i="1" s="1"/>
  <c r="D27" i="1"/>
  <c r="E27" i="1" s="1"/>
  <c r="D29" i="1"/>
  <c r="E29" i="1" s="1"/>
  <c r="D31" i="1"/>
  <c r="E31" i="1" s="1"/>
  <c r="D33" i="1"/>
  <c r="E33" i="1" s="1"/>
  <c r="D35" i="1"/>
  <c r="E35" i="1" s="1"/>
  <c r="D37" i="1"/>
  <c r="E37" i="1" s="1"/>
  <c r="D39" i="1"/>
  <c r="E39" i="1" s="1"/>
  <c r="D41" i="1"/>
  <c r="E41" i="1" s="1"/>
  <c r="D43" i="1"/>
  <c r="E43" i="1" s="1"/>
  <c r="D45" i="1"/>
  <c r="E45" i="1" s="1"/>
  <c r="D47" i="1"/>
  <c r="E47" i="1" s="1"/>
  <c r="D49" i="1"/>
  <c r="E49" i="1" s="1"/>
  <c r="D51" i="1"/>
  <c r="E51" i="1" s="1"/>
  <c r="D53" i="1"/>
  <c r="E53" i="1" s="1"/>
  <c r="D55" i="1"/>
  <c r="E55" i="1" s="1"/>
  <c r="D57" i="1"/>
  <c r="E57" i="1" s="1"/>
  <c r="D59" i="1"/>
  <c r="E59" i="1" s="1"/>
  <c r="D61" i="1"/>
  <c r="E61" i="1" s="1"/>
  <c r="D63" i="1"/>
  <c r="E63" i="1" s="1"/>
  <c r="D65" i="1"/>
  <c r="E65" i="1" s="1"/>
  <c r="D67" i="1"/>
  <c r="E67" i="1" s="1"/>
  <c r="D69" i="1"/>
  <c r="E69" i="1" s="1"/>
  <c r="D71" i="1"/>
  <c r="E71" i="1" s="1"/>
  <c r="D73" i="1"/>
  <c r="E73" i="1" s="1"/>
  <c r="D75" i="1"/>
  <c r="E75" i="1" s="1"/>
  <c r="D77" i="1"/>
  <c r="E77" i="1" s="1"/>
  <c r="D79" i="1"/>
  <c r="E79" i="1" s="1"/>
  <c r="D81" i="1"/>
  <c r="E81" i="1" s="1"/>
  <c r="D83" i="1"/>
  <c r="E83" i="1" s="1"/>
  <c r="D85" i="1"/>
  <c r="E85" i="1" s="1"/>
  <c r="D87" i="1"/>
  <c r="E87" i="1" s="1"/>
  <c r="D89" i="1"/>
  <c r="E89" i="1" s="1"/>
  <c r="D91" i="1"/>
  <c r="E91" i="1" s="1"/>
  <c r="D93" i="1"/>
  <c r="E93" i="1" s="1"/>
  <c r="D95" i="1"/>
  <c r="E95" i="1" s="1"/>
  <c r="D97" i="1"/>
  <c r="E97" i="1" s="1"/>
  <c r="D99" i="1"/>
  <c r="E99" i="1" s="1"/>
  <c r="D101" i="1"/>
  <c r="E101" i="1" s="1"/>
  <c r="D103" i="1"/>
  <c r="E103" i="1" s="1"/>
  <c r="D105" i="1"/>
  <c r="E105" i="1" s="1"/>
  <c r="D107" i="1"/>
  <c r="E107" i="1" s="1"/>
  <c r="D109" i="1"/>
  <c r="E109" i="1" s="1"/>
  <c r="D111" i="1"/>
  <c r="E111" i="1" s="1"/>
  <c r="D113" i="1"/>
  <c r="E113" i="1" s="1"/>
  <c r="D115" i="1"/>
  <c r="E115" i="1" s="1"/>
  <c r="D117" i="1"/>
  <c r="E117" i="1" s="1"/>
  <c r="D119" i="1"/>
  <c r="E119" i="1" s="1"/>
  <c r="D121" i="1"/>
  <c r="E121" i="1" s="1"/>
  <c r="N16" i="2" l="1"/>
  <c r="H7" i="2"/>
  <c r="I7" i="2" s="1"/>
  <c r="H9" i="2"/>
  <c r="I9" i="2" s="1"/>
  <c r="H11" i="2"/>
  <c r="I11" i="2" s="1"/>
  <c r="H13" i="2"/>
  <c r="I13" i="2" s="1"/>
  <c r="H15" i="2"/>
  <c r="I15" i="2" s="1"/>
  <c r="H17" i="2"/>
  <c r="I17" i="2" s="1"/>
  <c r="H19" i="2"/>
  <c r="I19" i="2" s="1"/>
  <c r="H21" i="2"/>
  <c r="I21" i="2" s="1"/>
  <c r="H23" i="2"/>
  <c r="I23" i="2" s="1"/>
  <c r="H25" i="2"/>
  <c r="I25" i="2" s="1"/>
  <c r="H27" i="2"/>
  <c r="I27" i="2" s="1"/>
  <c r="H29" i="2"/>
  <c r="I29" i="2" s="1"/>
  <c r="H31" i="2"/>
  <c r="I31" i="2" s="1"/>
  <c r="H33" i="2"/>
  <c r="I33" i="2" s="1"/>
  <c r="H35" i="2"/>
  <c r="I35" i="2" s="1"/>
  <c r="H37" i="2"/>
  <c r="I37" i="2" s="1"/>
  <c r="H39" i="2"/>
  <c r="I39" i="2" s="1"/>
  <c r="H41" i="2"/>
  <c r="I41" i="2" s="1"/>
  <c r="H43" i="2"/>
  <c r="I43" i="2" s="1"/>
  <c r="H45" i="2"/>
  <c r="I45" i="2" s="1"/>
  <c r="H47" i="2"/>
  <c r="I47" i="2" s="1"/>
  <c r="H49" i="2"/>
  <c r="I49" i="2" s="1"/>
  <c r="H51" i="2"/>
  <c r="I51" i="2" s="1"/>
  <c r="H53" i="2"/>
  <c r="I53" i="2" s="1"/>
  <c r="H55" i="2"/>
  <c r="I55" i="2" s="1"/>
  <c r="H57" i="2"/>
  <c r="I57" i="2" s="1"/>
  <c r="H59" i="2"/>
  <c r="I59" i="2" s="1"/>
  <c r="H61" i="2"/>
  <c r="I61" i="2" s="1"/>
  <c r="H63" i="2"/>
  <c r="I63" i="2" s="1"/>
  <c r="H65" i="2"/>
  <c r="I65" i="2" s="1"/>
  <c r="H67" i="2"/>
  <c r="I67" i="2" s="1"/>
  <c r="H69" i="2"/>
  <c r="I69" i="2" s="1"/>
  <c r="H71" i="2"/>
  <c r="I71" i="2" s="1"/>
  <c r="H73" i="2"/>
  <c r="I73" i="2" s="1"/>
  <c r="H75" i="2"/>
  <c r="I75" i="2" s="1"/>
  <c r="H77" i="2"/>
  <c r="I77" i="2" s="1"/>
  <c r="H79" i="2"/>
  <c r="I79" i="2" s="1"/>
  <c r="H81" i="2"/>
  <c r="I81" i="2" s="1"/>
  <c r="H83" i="2"/>
  <c r="I83" i="2" s="1"/>
  <c r="H85" i="2"/>
  <c r="I85" i="2" s="1"/>
  <c r="H87" i="2"/>
  <c r="I87" i="2" s="1"/>
  <c r="H89" i="2"/>
  <c r="I89" i="2" s="1"/>
  <c r="H91" i="2"/>
  <c r="I91" i="2" s="1"/>
  <c r="H93" i="2"/>
  <c r="I93" i="2" s="1"/>
  <c r="H95" i="2"/>
  <c r="I95" i="2" s="1"/>
  <c r="H97" i="2"/>
  <c r="I97" i="2" s="1"/>
  <c r="H99" i="2"/>
  <c r="I99" i="2" s="1"/>
  <c r="H101" i="2"/>
  <c r="I101" i="2" s="1"/>
  <c r="H103" i="2"/>
  <c r="I103" i="2" s="1"/>
  <c r="H105" i="2"/>
  <c r="I105" i="2" s="1"/>
  <c r="H107" i="2"/>
  <c r="I107" i="2" s="1"/>
  <c r="H109" i="2"/>
  <c r="I109" i="2" s="1"/>
  <c r="H111" i="2"/>
  <c r="I111" i="2" s="1"/>
  <c r="H113" i="2"/>
  <c r="I113" i="2" s="1"/>
  <c r="H115" i="2"/>
  <c r="I115" i="2" s="1"/>
  <c r="H117" i="2"/>
  <c r="I117" i="2" s="1"/>
  <c r="H119" i="2"/>
  <c r="I119" i="2" s="1"/>
  <c r="H121" i="2"/>
  <c r="I121" i="2" s="1"/>
  <c r="H123" i="2"/>
  <c r="I123" i="2" s="1"/>
  <c r="H5" i="2"/>
  <c r="I5" i="2" s="1"/>
  <c r="H8" i="2"/>
  <c r="I8" i="2" s="1"/>
  <c r="H16" i="2"/>
  <c r="I16" i="2" s="1"/>
  <c r="H24" i="2"/>
  <c r="I24" i="2" s="1"/>
  <c r="H36" i="2"/>
  <c r="I36" i="2" s="1"/>
  <c r="H44" i="2"/>
  <c r="I44" i="2" s="1"/>
  <c r="H56" i="2"/>
  <c r="I56" i="2" s="1"/>
  <c r="H68" i="2"/>
  <c r="I68" i="2" s="1"/>
  <c r="H76" i="2"/>
  <c r="I76" i="2" s="1"/>
  <c r="H84" i="2"/>
  <c r="I84" i="2" s="1"/>
  <c r="H92" i="2"/>
  <c r="I92" i="2" s="1"/>
  <c r="H96" i="2"/>
  <c r="I96" i="2" s="1"/>
  <c r="H104" i="2"/>
  <c r="I104" i="2" s="1"/>
  <c r="H116" i="2"/>
  <c r="I116" i="2" s="1"/>
  <c r="H124" i="2"/>
  <c r="I124" i="2" s="1"/>
  <c r="H6" i="2"/>
  <c r="I6" i="2" s="1"/>
  <c r="H10" i="2"/>
  <c r="I10" i="2" s="1"/>
  <c r="H14" i="2"/>
  <c r="I14" i="2" s="1"/>
  <c r="H18" i="2"/>
  <c r="I18" i="2" s="1"/>
  <c r="H22" i="2"/>
  <c r="I22" i="2" s="1"/>
  <c r="H26" i="2"/>
  <c r="I26" i="2" s="1"/>
  <c r="H30" i="2"/>
  <c r="I30" i="2" s="1"/>
  <c r="H34" i="2"/>
  <c r="I34" i="2" s="1"/>
  <c r="H38" i="2"/>
  <c r="I38" i="2" s="1"/>
  <c r="H42" i="2"/>
  <c r="I42" i="2" s="1"/>
  <c r="H46" i="2"/>
  <c r="I46" i="2" s="1"/>
  <c r="H50" i="2"/>
  <c r="I50" i="2" s="1"/>
  <c r="H54" i="2"/>
  <c r="I54" i="2" s="1"/>
  <c r="H58" i="2"/>
  <c r="I58" i="2" s="1"/>
  <c r="H62" i="2"/>
  <c r="I62" i="2" s="1"/>
  <c r="H66" i="2"/>
  <c r="I66" i="2" s="1"/>
  <c r="H70" i="2"/>
  <c r="I70" i="2" s="1"/>
  <c r="H74" i="2"/>
  <c r="I74" i="2" s="1"/>
  <c r="H78" i="2"/>
  <c r="I78" i="2" s="1"/>
  <c r="H82" i="2"/>
  <c r="I82" i="2" s="1"/>
  <c r="H86" i="2"/>
  <c r="I86" i="2" s="1"/>
  <c r="H90" i="2"/>
  <c r="I90" i="2" s="1"/>
  <c r="H94" i="2"/>
  <c r="I94" i="2" s="1"/>
  <c r="H98" i="2"/>
  <c r="I98" i="2" s="1"/>
  <c r="H102" i="2"/>
  <c r="I102" i="2" s="1"/>
  <c r="H106" i="2"/>
  <c r="I106" i="2" s="1"/>
  <c r="H110" i="2"/>
  <c r="I110" i="2" s="1"/>
  <c r="H114" i="2"/>
  <c r="I114" i="2" s="1"/>
  <c r="H118" i="2"/>
  <c r="I118" i="2" s="1"/>
  <c r="H122" i="2"/>
  <c r="I122" i="2" s="1"/>
  <c r="H12" i="2"/>
  <c r="I12" i="2" s="1"/>
  <c r="H20" i="2"/>
  <c r="I20" i="2" s="1"/>
  <c r="H28" i="2"/>
  <c r="I28" i="2" s="1"/>
  <c r="H32" i="2"/>
  <c r="I32" i="2" s="1"/>
  <c r="H40" i="2"/>
  <c r="I40" i="2" s="1"/>
  <c r="H48" i="2"/>
  <c r="I48" i="2" s="1"/>
  <c r="H52" i="2"/>
  <c r="I52" i="2" s="1"/>
  <c r="H60" i="2"/>
  <c r="I60" i="2" s="1"/>
  <c r="H64" i="2"/>
  <c r="I64" i="2" s="1"/>
  <c r="H72" i="2"/>
  <c r="I72" i="2" s="1"/>
  <c r="H80" i="2"/>
  <c r="I80" i="2" s="1"/>
  <c r="H88" i="2"/>
  <c r="I88" i="2" s="1"/>
  <c r="H100" i="2"/>
  <c r="I100" i="2" s="1"/>
  <c r="H108" i="2"/>
  <c r="I108" i="2" s="1"/>
  <c r="H112" i="2"/>
  <c r="I112" i="2" s="1"/>
  <c r="H120" i="2"/>
  <c r="I120" i="2" s="1"/>
  <c r="L2" i="2" l="1"/>
  <c r="N17" i="2" l="1"/>
  <c r="L3" i="2"/>
  <c r="L4" i="2"/>
  <c r="J16" i="2"/>
  <c r="J56" i="2"/>
  <c r="J92" i="2"/>
  <c r="J124" i="2"/>
  <c r="J18" i="2"/>
  <c r="J34" i="2"/>
  <c r="J50" i="2"/>
  <c r="J66" i="2"/>
  <c r="J82" i="2"/>
  <c r="J98" i="2"/>
  <c r="J114" i="2"/>
  <c r="J20" i="2"/>
  <c r="J48" i="2"/>
  <c r="J72" i="2"/>
  <c r="J108" i="2"/>
  <c r="J7" i="2"/>
  <c r="J15" i="2"/>
  <c r="J23" i="2"/>
  <c r="J31" i="2"/>
  <c r="J39" i="2"/>
  <c r="J47" i="2"/>
  <c r="J55" i="2"/>
  <c r="J63" i="2"/>
  <c r="J71" i="2"/>
  <c r="J79" i="2"/>
  <c r="J87" i="2"/>
  <c r="J95" i="2"/>
  <c r="J103" i="2"/>
  <c r="J111" i="2"/>
  <c r="J119" i="2"/>
  <c r="J8" i="2"/>
  <c r="J44" i="2"/>
  <c r="J84" i="2"/>
  <c r="J116" i="2"/>
  <c r="J14" i="2"/>
  <c r="J30" i="2"/>
  <c r="J46" i="2"/>
  <c r="J62" i="2"/>
  <c r="J78" i="2"/>
  <c r="J94" i="2"/>
  <c r="J110" i="2"/>
  <c r="J12" i="2"/>
  <c r="J40" i="2"/>
  <c r="J64" i="2"/>
  <c r="J100" i="2"/>
  <c r="J13" i="2"/>
  <c r="J21" i="2"/>
  <c r="J29" i="2"/>
  <c r="J37" i="2"/>
  <c r="J45" i="2"/>
  <c r="J53" i="2"/>
  <c r="J61" i="2"/>
  <c r="J69" i="2"/>
  <c r="J77" i="2"/>
  <c r="J85" i="2"/>
  <c r="J93" i="2"/>
  <c r="J101" i="2"/>
  <c r="J109" i="2"/>
  <c r="J117" i="2"/>
  <c r="J9" i="2"/>
  <c r="J17" i="2"/>
  <c r="J25" i="2"/>
  <c r="J33" i="2"/>
  <c r="J41" i="2"/>
  <c r="J49" i="2"/>
  <c r="J57" i="2"/>
  <c r="J65" i="2"/>
  <c r="J73" i="2"/>
  <c r="J81" i="2"/>
  <c r="J89" i="2"/>
  <c r="J97" i="2"/>
  <c r="J105" i="2"/>
  <c r="J113" i="2"/>
  <c r="J121" i="2"/>
  <c r="J5" i="2"/>
  <c r="J36" i="2"/>
  <c r="J76" i="2"/>
  <c r="J104" i="2"/>
  <c r="J10" i="2"/>
  <c r="J26" i="2"/>
  <c r="J42" i="2"/>
  <c r="J58" i="2"/>
  <c r="J74" i="2"/>
  <c r="J90" i="2"/>
  <c r="J106" i="2"/>
  <c r="J122" i="2"/>
  <c r="J32" i="2"/>
  <c r="J60" i="2"/>
  <c r="J88" i="2"/>
  <c r="J120" i="2"/>
  <c r="J11" i="2"/>
  <c r="J19" i="2"/>
  <c r="J27" i="2"/>
  <c r="J35" i="2"/>
  <c r="J43" i="2"/>
  <c r="J51" i="2"/>
  <c r="J59" i="2"/>
  <c r="J67" i="2"/>
  <c r="J75" i="2"/>
  <c r="J83" i="2"/>
  <c r="J91" i="2"/>
  <c r="J99" i="2"/>
  <c r="J107" i="2"/>
  <c r="J115" i="2"/>
  <c r="J123" i="2"/>
  <c r="J24" i="2"/>
  <c r="J68" i="2"/>
  <c r="J96" i="2"/>
  <c r="J6" i="2"/>
  <c r="J22" i="2"/>
  <c r="J38" i="2"/>
  <c r="J54" i="2"/>
  <c r="J70" i="2"/>
  <c r="J86" i="2"/>
  <c r="J102" i="2"/>
  <c r="J118" i="2"/>
  <c r="J28" i="2"/>
  <c r="J52" i="2"/>
  <c r="J80" i="2"/>
  <c r="J112" i="2"/>
  <c r="N11" i="2" l="1"/>
  <c r="N12" i="2"/>
  <c r="N13" i="2"/>
  <c r="N14" i="2"/>
  <c r="N19" i="2"/>
  <c r="N18" i="2"/>
</calcChain>
</file>

<file path=xl/sharedStrings.xml><?xml version="1.0" encoding="utf-8"?>
<sst xmlns="http://schemas.openxmlformats.org/spreadsheetml/2006/main" count="120" uniqueCount="74">
  <si>
    <t>ACT Score</t>
  </si>
  <si>
    <t>GPA</t>
  </si>
  <si>
    <t>Student #</t>
  </si>
  <si>
    <t>y-hat</t>
  </si>
  <si>
    <t>Syntax:  LINEST(known_y's, [known_x's], [const], [stats])</t>
  </si>
  <si>
    <r>
      <t xml:space="preserve">If </t>
    </r>
    <r>
      <rPr>
        <b/>
        <i/>
        <sz val="10"/>
        <color rgb="FF454545"/>
        <rFont val="Arial"/>
        <family val="2"/>
      </rPr>
      <t>stats</t>
    </r>
    <r>
      <rPr>
        <sz val="10"/>
        <color rgb="FF454545"/>
        <rFont val="Arial"/>
        <family val="2"/>
      </rPr>
      <t xml:space="preserve"> is TRUE, </t>
    </r>
    <r>
      <rPr>
        <b/>
        <sz val="10"/>
        <color rgb="FF454545"/>
        <rFont val="Arial"/>
        <family val="2"/>
      </rPr>
      <t>LINEST</t>
    </r>
    <r>
      <rPr>
        <sz val="10"/>
        <color rgb="FF454545"/>
        <rFont val="Arial"/>
        <family val="2"/>
      </rPr>
      <t xml:space="preserve"> returns the additional regression statistics</t>
    </r>
  </si>
  <si>
    <t>Press F2, and then press CTRL+SHIFT+ENTER</t>
  </si>
  <si>
    <t>Select two columns and five rows starting with the formula cell.</t>
  </si>
  <si>
    <r>
      <t xml:space="preserve">If </t>
    </r>
    <r>
      <rPr>
        <b/>
        <i/>
        <sz val="10"/>
        <color rgb="FF454545"/>
        <rFont val="Arial"/>
        <family val="2"/>
      </rPr>
      <t>const</t>
    </r>
    <r>
      <rPr>
        <sz val="10"/>
        <color rgb="FF454545"/>
        <rFont val="Arial"/>
        <family val="2"/>
      </rPr>
      <t xml:space="preserve"> is FALSE, intercept is set equal to 0 and the slopes are adjusted to fit y = mx</t>
    </r>
  </si>
  <si>
    <t>b1</t>
  </si>
  <si>
    <t>b0</t>
  </si>
  <si>
    <t>R2</t>
  </si>
  <si>
    <t>df</t>
  </si>
  <si>
    <t>ssreg</t>
  </si>
  <si>
    <t>ssresid</t>
  </si>
  <si>
    <r>
      <t>Output:  {mn,mn-1,...,m1,b;sen,sen-1,...,se1,seb;r2,sey;F,df;ssreg,ssresid}</t>
    </r>
    <r>
      <rPr>
        <sz val="10"/>
        <color rgb="FF454545"/>
        <rFont val="Arial"/>
        <family val="2"/>
      </rPr>
      <t>.</t>
    </r>
  </si>
  <si>
    <t>Legend</t>
  </si>
  <si>
    <t>Residual</t>
  </si>
  <si>
    <t>sey</t>
  </si>
  <si>
    <t>F-overall</t>
  </si>
  <si>
    <t>se-b1</t>
  </si>
  <si>
    <t>se-b0</t>
  </si>
  <si>
    <t>The regression sum of squares.</t>
  </si>
  <si>
    <t>The standard error values for the slope</t>
  </si>
  <si>
    <t>The standard error value for the y-intercept</t>
  </si>
  <si>
    <t>The degrees of freedom. Use the degrees of freedom to help you find F-critical values in a statistical table.</t>
  </si>
  <si>
    <t>The residual sum of squares.</t>
  </si>
  <si>
    <t>95% critical t-value =</t>
  </si>
  <si>
    <t>b1 - high =</t>
  </si>
  <si>
    <t>b1 - low =</t>
  </si>
  <si>
    <t>b0 - high =</t>
  </si>
  <si>
    <t>b0 - low =</t>
  </si>
  <si>
    <t>Expected y for x = 30:</t>
  </si>
  <si>
    <t>mean:</t>
  </si>
  <si>
    <t>Std Dev:</t>
  </si>
  <si>
    <t>zx</t>
  </si>
  <si>
    <t>zy</t>
  </si>
  <si>
    <t>zx*zy</t>
  </si>
  <si>
    <t>r =</t>
  </si>
  <si>
    <t>b1 =</t>
  </si>
  <si>
    <t>b0 =</t>
  </si>
  <si>
    <t>R2 =</t>
  </si>
  <si>
    <r>
      <t>s</t>
    </r>
    <r>
      <rPr>
        <b/>
        <vertAlign val="subscript"/>
        <sz val="11"/>
        <color theme="3"/>
        <rFont val="Calibri"/>
        <family val="2"/>
        <scheme val="minor"/>
      </rPr>
      <t>e</t>
    </r>
    <r>
      <rPr>
        <b/>
        <sz val="11"/>
        <color theme="3"/>
        <rFont val="Calibri"/>
        <family val="2"/>
        <scheme val="minor"/>
      </rPr>
      <t xml:space="preserve"> =</t>
    </r>
  </si>
  <si>
    <t>(x-x-bar)^2</t>
  </si>
  <si>
    <t>sum:</t>
  </si>
  <si>
    <t>SE(b1) =</t>
  </si>
  <si>
    <t>SE(b0) =</t>
  </si>
  <si>
    <t>SE(y-hat) =</t>
  </si>
  <si>
    <t>The standard error for the y estimate (actually, standard deviation of the residuals)</t>
  </si>
  <si>
    <t>95% CI - low =</t>
  </si>
  <si>
    <t>95% CI -high =</t>
  </si>
  <si>
    <t>|residual|/se</t>
  </si>
  <si>
    <t>The coefficient of determination, = 1 - ssresid/(ssreg+ssresid)</t>
  </si>
  <si>
    <t>The F statistic for the model. For a straight-line model, this is equal to t^2 for the hypothesis b1 = 0.</t>
  </si>
  <si>
    <t>= p-value for this model</t>
  </si>
  <si>
    <t>x:  Air Velocity (cm/s)</t>
  </si>
  <si>
    <t>y: Evaporation Coefficient (mm2/s)</t>
  </si>
  <si>
    <t>Below is a table of data showing the evaporation coefficient of burning fuel droplets in an engine as a function of surrounding air velocity.</t>
  </si>
  <si>
    <r>
      <t>a.</t>
    </r>
    <r>
      <rPr>
        <sz val="7"/>
        <color theme="1"/>
        <rFont val="Times New Roman"/>
        <family val="1"/>
      </rPr>
      <t xml:space="preserve">       </t>
    </r>
    <r>
      <rPr>
        <sz val="12"/>
        <color theme="1"/>
        <rFont val="Times New Roman"/>
        <family val="1"/>
      </rPr>
      <t>Calculate the mean and variance for x and y</t>
    </r>
  </si>
  <si>
    <r>
      <t>b.</t>
    </r>
    <r>
      <rPr>
        <sz val="7"/>
        <color theme="1"/>
        <rFont val="Times New Roman"/>
        <family val="1"/>
      </rPr>
      <t xml:space="preserve">      </t>
    </r>
    <r>
      <rPr>
        <sz val="12"/>
        <color theme="1"/>
        <rFont val="Times New Roman"/>
        <family val="1"/>
      </rPr>
      <t>Calculate the covariance of x and y</t>
    </r>
  </si>
  <si>
    <r>
      <t>c.</t>
    </r>
    <r>
      <rPr>
        <sz val="7"/>
        <color theme="1"/>
        <rFont val="Times New Roman"/>
        <family val="1"/>
      </rPr>
      <t xml:space="preserve">       </t>
    </r>
    <r>
      <rPr>
        <sz val="12"/>
        <color theme="1"/>
        <rFont val="Times New Roman"/>
        <family val="1"/>
      </rPr>
      <t>From the results of (a) and (b), calculate the linear regression coefficient, r</t>
    </r>
  </si>
  <si>
    <r>
      <t>d.</t>
    </r>
    <r>
      <rPr>
        <sz val="7"/>
        <color theme="1"/>
        <rFont val="Times New Roman"/>
        <family val="1"/>
      </rPr>
      <t xml:space="preserve">      </t>
    </r>
    <r>
      <rPr>
        <sz val="12"/>
        <color theme="1"/>
        <rFont val="Times New Roman"/>
        <family val="1"/>
      </rPr>
      <t>From the above results, calculate the least-squares estimates for the slope and intercept of a straight-line fit of the data</t>
    </r>
  </si>
  <si>
    <r>
      <t>e.</t>
    </r>
    <r>
      <rPr>
        <sz val="7"/>
        <color theme="1"/>
        <rFont val="Times New Roman"/>
        <family val="1"/>
      </rPr>
      <t xml:space="preserve">       </t>
    </r>
    <r>
      <rPr>
        <sz val="12"/>
        <color theme="1"/>
        <rFont val="Times New Roman"/>
        <family val="1"/>
      </rPr>
      <t>Plot the data in Excel, and use the linear trendline function to display the best fit line and equation.  How does the Excel best fit line compare to your answer in part (d)</t>
    </r>
  </si>
  <si>
    <t>x mean =</t>
  </si>
  <si>
    <t>x variance =</t>
  </si>
  <si>
    <t>y mean =</t>
  </si>
  <si>
    <t>y variance =</t>
  </si>
  <si>
    <t>cov(x,y) =</t>
  </si>
  <si>
    <t xml:space="preserve">Manual calculation of r = </t>
  </si>
  <si>
    <t>Excel calculation of r =</t>
  </si>
  <si>
    <t xml:space="preserve">Manual calculation of slope = </t>
  </si>
  <si>
    <t>Excel calculation of slope =</t>
  </si>
  <si>
    <t xml:space="preserve">Manual calculation of intercept = </t>
  </si>
  <si>
    <t>Total LINEST output:</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</si>
</sst>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0"/>
      <color rgb="FF454545"/>
      <name val="Arial Unicode MS"/>
      <family val="2"/>
    </font>
    <font>
      <b/>
      <i/>
      <sz val="10"/>
      <color rgb="FF454545"/>
      <name val="Arial"/>
      <family val="2"/>
    </font>
    <font>
      <sz val="10"/>
      <color rgb="FF454545"/>
      <name val="Arial"/>
      <family val="2"/>
    </font>
    <font>
      <b/>
      <sz val="10"/>
      <color rgb="FF454545"/>
      <name val="Arial"/>
      <family val="2"/>
    </font>
    <font>
      <sz val="11"/>
      <color theme="3"/>
      <name val="Calibri"/>
      <family val="2"/>
      <scheme val="minor"/>
    </font>
    <font>
      <sz val="10.1"/>
      <name val="Arial"/>
      <family val="2"/>
    </font>
    <font>
      <sz val="10"/>
      <name val="Arial"/>
      <family val="2"/>
    </font>
    <font>
      <b/>
      <vertAlign val="subscript"/>
      <sz val="11"/>
      <color theme="3"/>
      <name val="Calibri"/>
      <family val="2"/>
      <scheme val="minor"/>
    </font>
    <font>
      <sz val="12"/>
      <color theme="1"/>
      <name val="Times New Roman"/>
      <family val="1"/>
    </font>
    <font>
      <sz val="7"/>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3F3F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CCCCCC"/>
      </bottom>
      <diagonal/>
    </border>
    <border>
      <left/>
      <right/>
      <top style="medium">
        <color rgb="FFCCCCCC"/>
      </top>
      <bottom style="medium">
        <color rgb="FFCCCCCC"/>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8" fillId="0" borderId="0" xfId="0" applyFont="1" applyAlignment="1">
      <alignment horizontal="center"/>
    </xf>
    <xf numFmtId="0" fontId="19" fillId="0" borderId="0" xfId="0" applyFont="1"/>
    <xf numFmtId="0" fontId="21" fillId="0" borderId="0" xfId="0" applyFont="1"/>
    <xf numFmtId="0" fontId="22" fillId="0" borderId="0" xfId="0" applyFont="1"/>
    <xf numFmtId="0" fontId="23" fillId="0" borderId="0" xfId="0" applyFont="1"/>
    <xf numFmtId="0" fontId="5" fillId="0" borderId="0" xfId="0" applyFont="1"/>
    <xf numFmtId="0" fontId="24" fillId="33" borderId="10" xfId="0" applyFont="1" applyFill="1" applyBorder="1" applyAlignment="1">
      <alignment vertical="top"/>
    </xf>
    <xf numFmtId="0" fontId="24" fillId="34" borderId="11" xfId="0" applyFont="1" applyFill="1" applyBorder="1" applyAlignment="1">
      <alignment vertical="top"/>
    </xf>
    <xf numFmtId="0" fontId="25" fillId="34" borderId="11" xfId="0" applyFont="1" applyFill="1" applyBorder="1" applyAlignment="1">
      <alignment vertical="top"/>
    </xf>
    <xf numFmtId="0" fontId="25" fillId="0" borderId="0" xfId="0" applyFont="1"/>
    <xf numFmtId="0" fontId="0" fillId="0" borderId="0" xfId="0" applyAlignment="1">
      <alignment horizontal="right"/>
    </xf>
    <xf numFmtId="0" fontId="5" fillId="0" borderId="0" xfId="0" applyFont="1" applyAlignment="1">
      <alignment horizontal="right"/>
    </xf>
    <xf numFmtId="0" fontId="14" fillId="0" borderId="0" xfId="0" applyFont="1"/>
    <xf numFmtId="0" fontId="14" fillId="0" borderId="0" xfId="0" quotePrefix="1" applyFont="1"/>
    <xf numFmtId="0" fontId="0" fillId="0" borderId="0" xfId="0" applyAlignment="1">
      <alignment horizontal="center" wrapText="1"/>
    </xf>
    <xf numFmtId="0" fontId="27" fillId="0" borderId="0" xfId="0" applyFont="1" applyAlignment="1">
      <alignment horizontal="left" vertical="center"/>
    </xf>
    <xf numFmtId="0" fontId="27" fillId="0" borderId="0" xfId="0" applyFont="1" applyAlignment="1">
      <alignment horizontal="left" vertical="center" indent="2"/>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510236220472441"/>
          <c:y val="4.5208757781591516E-2"/>
          <c:w val="0.78124430446194215"/>
          <c:h val="0.75357431885621795"/>
        </c:manualLayout>
      </c:layout>
      <c:scatterChart>
        <c:scatterStyle val="lineMarker"/>
        <c:varyColors val="0"/>
        <c:ser>
          <c:idx val="0"/>
          <c:order val="0"/>
          <c:spPr>
            <a:ln w="28575">
              <a:noFill/>
            </a:ln>
          </c:spPr>
          <c:trendline>
            <c:trendlineType val="linear"/>
            <c:dispRSqr val="1"/>
            <c:dispEq val="1"/>
            <c:trendlineLbl>
              <c:layout>
                <c:manualLayout>
                  <c:x val="-0.31183118110236219"/>
                  <c:y val="1.2633082038784197E-3"/>
                </c:manualLayout>
              </c:layout>
              <c:numFmt formatCode="#,##0.00000" sourceLinked="0"/>
            </c:trendlineLbl>
          </c:trendline>
          <c:xVal>
            <c:numRef>
              <c:f>'Prob 1 Solution'!$B$4:$B$13</c:f>
              <c:numCache>
                <c:formatCode>General</c:formatCode>
                <c:ptCount val="10"/>
                <c:pt idx="0">
                  <c:v>20</c:v>
                </c:pt>
                <c:pt idx="1">
                  <c:v>60</c:v>
                </c:pt>
                <c:pt idx="2">
                  <c:v>100</c:v>
                </c:pt>
                <c:pt idx="3">
                  <c:v>140</c:v>
                </c:pt>
                <c:pt idx="4">
                  <c:v>180</c:v>
                </c:pt>
                <c:pt idx="5">
                  <c:v>220</c:v>
                </c:pt>
                <c:pt idx="6">
                  <c:v>260</c:v>
                </c:pt>
                <c:pt idx="7">
                  <c:v>300</c:v>
                </c:pt>
                <c:pt idx="8">
                  <c:v>340</c:v>
                </c:pt>
                <c:pt idx="9">
                  <c:v>380</c:v>
                </c:pt>
              </c:numCache>
            </c:numRef>
          </c:xVal>
          <c:yVal>
            <c:numRef>
              <c:f>'Prob 1 Solution'!$C$4:$C$13</c:f>
              <c:numCache>
                <c:formatCode>General</c:formatCode>
                <c:ptCount val="10"/>
                <c:pt idx="0">
                  <c:v>0.18</c:v>
                </c:pt>
                <c:pt idx="1">
                  <c:v>0.37</c:v>
                </c:pt>
                <c:pt idx="2">
                  <c:v>0.35</c:v>
                </c:pt>
                <c:pt idx="3">
                  <c:v>0.78</c:v>
                </c:pt>
                <c:pt idx="4">
                  <c:v>0.56000000000000005</c:v>
                </c:pt>
                <c:pt idx="5">
                  <c:v>0.75</c:v>
                </c:pt>
                <c:pt idx="6">
                  <c:v>1.18</c:v>
                </c:pt>
                <c:pt idx="7">
                  <c:v>1.36</c:v>
                </c:pt>
                <c:pt idx="8">
                  <c:v>1.17</c:v>
                </c:pt>
                <c:pt idx="9">
                  <c:v>1.65</c:v>
                </c:pt>
              </c:numCache>
            </c:numRef>
          </c:yVal>
          <c:smooth val="0"/>
        </c:ser>
        <c:dLbls>
          <c:showLegendKey val="0"/>
          <c:showVal val="0"/>
          <c:showCatName val="0"/>
          <c:showSerName val="0"/>
          <c:showPercent val="0"/>
          <c:showBubbleSize val="0"/>
        </c:dLbls>
        <c:axId val="307349760"/>
        <c:axId val="307349184"/>
      </c:scatterChart>
      <c:valAx>
        <c:axId val="307349760"/>
        <c:scaling>
          <c:orientation val="minMax"/>
        </c:scaling>
        <c:delete val="0"/>
        <c:axPos val="b"/>
        <c:title>
          <c:tx>
            <c:rich>
              <a:bodyPr/>
              <a:lstStyle/>
              <a:p>
                <a:pPr>
                  <a:defRPr sz="1400" b="0"/>
                </a:pPr>
                <a:r>
                  <a:rPr lang="en-US" sz="1400" b="0"/>
                  <a:t>Air Velocity (cm/s)</a:t>
                </a:r>
              </a:p>
            </c:rich>
          </c:tx>
          <c:layout/>
          <c:overlay val="0"/>
        </c:title>
        <c:numFmt formatCode="General" sourceLinked="1"/>
        <c:majorTickMark val="cross"/>
        <c:minorTickMark val="out"/>
        <c:tickLblPos val="nextTo"/>
        <c:spPr>
          <a:ln w="12700">
            <a:solidFill>
              <a:schemeClr val="tx1"/>
            </a:solidFill>
          </a:ln>
        </c:spPr>
        <c:crossAx val="307349184"/>
        <c:crosses val="autoZero"/>
        <c:crossBetween val="midCat"/>
      </c:valAx>
      <c:valAx>
        <c:axId val="307349184"/>
        <c:scaling>
          <c:orientation val="minMax"/>
        </c:scaling>
        <c:delete val="0"/>
        <c:axPos val="l"/>
        <c:title>
          <c:tx>
            <c:rich>
              <a:bodyPr rot="-5400000" vert="horz"/>
              <a:lstStyle/>
              <a:p>
                <a:pPr>
                  <a:defRPr sz="1400" b="0"/>
                </a:pPr>
                <a:r>
                  <a:rPr lang="en-US" sz="1400" b="0"/>
                  <a:t>Evaporation Coefficient (mm</a:t>
                </a:r>
                <a:r>
                  <a:rPr lang="en-US" sz="1400" b="0" baseline="30000"/>
                  <a:t>2</a:t>
                </a:r>
                <a:r>
                  <a:rPr lang="en-US" sz="1400" b="0"/>
                  <a:t>/s)</a:t>
                </a:r>
              </a:p>
            </c:rich>
          </c:tx>
          <c:layout>
            <c:manualLayout>
              <c:xMode val="edge"/>
              <c:yMode val="edge"/>
              <c:x val="1.8666666666666668E-2"/>
              <c:y val="7.3330217904779949E-2"/>
            </c:manualLayout>
          </c:layout>
          <c:overlay val="0"/>
        </c:title>
        <c:numFmt formatCode="#,##0.0" sourceLinked="0"/>
        <c:majorTickMark val="cross"/>
        <c:minorTickMark val="in"/>
        <c:tickLblPos val="nextTo"/>
        <c:spPr>
          <a:ln w="12700">
            <a:solidFill>
              <a:schemeClr val="tx1"/>
            </a:solidFill>
          </a:ln>
        </c:spPr>
        <c:crossAx val="307349760"/>
        <c:crosses val="autoZero"/>
        <c:crossBetween val="midCat"/>
      </c:valAx>
      <c:spPr>
        <a:noFill/>
        <a:ln w="12700">
          <a:solidFill>
            <a:schemeClr val="tx1"/>
          </a:solidFill>
        </a:ln>
      </c:spPr>
    </c:plotArea>
    <c:plotVisOnly val="1"/>
    <c:dispBlanksAs val="gap"/>
    <c:showDLblsOverMax val="0"/>
  </c:chart>
  <c:spPr>
    <a:ln>
      <a:noFill/>
    </a:ln>
  </c:spPr>
  <c:txPr>
    <a:bodyPr/>
    <a:lstStyle/>
    <a:p>
      <a:pPr>
        <a:defRPr sz="12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777383847961421"/>
          <c:y val="4.2999875015623072E-2"/>
          <c:w val="0.7731801587628776"/>
          <c:h val="0.74376752905886767"/>
        </c:manualLayout>
      </c:layout>
      <c:scatterChart>
        <c:scatterStyle val="lineMarker"/>
        <c:varyColors val="0"/>
        <c:ser>
          <c:idx val="0"/>
          <c:order val="0"/>
          <c:spPr>
            <a:ln w="19050">
              <a:noFill/>
              <a:prstDash val="dash"/>
            </a:ln>
          </c:spPr>
          <c:trendline>
            <c:trendlineType val="linear"/>
            <c:dispRSqr val="1"/>
            <c:dispEq val="1"/>
            <c:trendlineLbl>
              <c:layout>
                <c:manualLayout>
                  <c:x val="-0.25766420042565102"/>
                  <c:y val="0.43721784776902917"/>
                </c:manualLayout>
              </c:layout>
              <c:numFmt formatCode="General" sourceLinked="0"/>
            </c:trendlineLbl>
          </c:trendline>
          <c:xVal>
            <c:numRef>
              <c:f>'Prob 2 LINEST Solution'!$C$2:$C$121</c:f>
              <c:numCache>
                <c:formatCode>General</c:formatCode>
                <c:ptCount val="120"/>
                <c:pt idx="0">
                  <c:v>21</c:v>
                </c:pt>
                <c:pt idx="1">
                  <c:v>14</c:v>
                </c:pt>
                <c:pt idx="2">
                  <c:v>28</c:v>
                </c:pt>
                <c:pt idx="3">
                  <c:v>22</c:v>
                </c:pt>
                <c:pt idx="4">
                  <c:v>21</c:v>
                </c:pt>
                <c:pt idx="5">
                  <c:v>31</c:v>
                </c:pt>
                <c:pt idx="6">
                  <c:v>32</c:v>
                </c:pt>
                <c:pt idx="7">
                  <c:v>27</c:v>
                </c:pt>
                <c:pt idx="8">
                  <c:v>29</c:v>
                </c:pt>
                <c:pt idx="9">
                  <c:v>26</c:v>
                </c:pt>
                <c:pt idx="10">
                  <c:v>24</c:v>
                </c:pt>
                <c:pt idx="11">
                  <c:v>30</c:v>
                </c:pt>
                <c:pt idx="12">
                  <c:v>24</c:v>
                </c:pt>
                <c:pt idx="13">
                  <c:v>24</c:v>
                </c:pt>
                <c:pt idx="14">
                  <c:v>33</c:v>
                </c:pt>
                <c:pt idx="15">
                  <c:v>27</c:v>
                </c:pt>
                <c:pt idx="16">
                  <c:v>25</c:v>
                </c:pt>
                <c:pt idx="17">
                  <c:v>31</c:v>
                </c:pt>
                <c:pt idx="18">
                  <c:v>25</c:v>
                </c:pt>
                <c:pt idx="19">
                  <c:v>20</c:v>
                </c:pt>
                <c:pt idx="20">
                  <c:v>24</c:v>
                </c:pt>
                <c:pt idx="21">
                  <c:v>21</c:v>
                </c:pt>
                <c:pt idx="22">
                  <c:v>28</c:v>
                </c:pt>
                <c:pt idx="23">
                  <c:v>27</c:v>
                </c:pt>
                <c:pt idx="24">
                  <c:v>28</c:v>
                </c:pt>
                <c:pt idx="25">
                  <c:v>26</c:v>
                </c:pt>
                <c:pt idx="26">
                  <c:v>28</c:v>
                </c:pt>
                <c:pt idx="27">
                  <c:v>22</c:v>
                </c:pt>
                <c:pt idx="28">
                  <c:v>26</c:v>
                </c:pt>
                <c:pt idx="29">
                  <c:v>21</c:v>
                </c:pt>
                <c:pt idx="30">
                  <c:v>25</c:v>
                </c:pt>
                <c:pt idx="31">
                  <c:v>16</c:v>
                </c:pt>
                <c:pt idx="32">
                  <c:v>28</c:v>
                </c:pt>
                <c:pt idx="33">
                  <c:v>26</c:v>
                </c:pt>
                <c:pt idx="34">
                  <c:v>22</c:v>
                </c:pt>
                <c:pt idx="35">
                  <c:v>24</c:v>
                </c:pt>
                <c:pt idx="36">
                  <c:v>21</c:v>
                </c:pt>
                <c:pt idx="37">
                  <c:v>30</c:v>
                </c:pt>
                <c:pt idx="38">
                  <c:v>27</c:v>
                </c:pt>
                <c:pt idx="39">
                  <c:v>26</c:v>
                </c:pt>
                <c:pt idx="40">
                  <c:v>26</c:v>
                </c:pt>
                <c:pt idx="41">
                  <c:v>30</c:v>
                </c:pt>
                <c:pt idx="42">
                  <c:v>24</c:v>
                </c:pt>
                <c:pt idx="43">
                  <c:v>26</c:v>
                </c:pt>
                <c:pt idx="44">
                  <c:v>29</c:v>
                </c:pt>
                <c:pt idx="45">
                  <c:v>24</c:v>
                </c:pt>
                <c:pt idx="46">
                  <c:v>31</c:v>
                </c:pt>
                <c:pt idx="47">
                  <c:v>15</c:v>
                </c:pt>
                <c:pt idx="48">
                  <c:v>19</c:v>
                </c:pt>
                <c:pt idx="49">
                  <c:v>18</c:v>
                </c:pt>
                <c:pt idx="50">
                  <c:v>27</c:v>
                </c:pt>
                <c:pt idx="51">
                  <c:v>16</c:v>
                </c:pt>
                <c:pt idx="52">
                  <c:v>27</c:v>
                </c:pt>
                <c:pt idx="53">
                  <c:v>26</c:v>
                </c:pt>
                <c:pt idx="54">
                  <c:v>24</c:v>
                </c:pt>
                <c:pt idx="55">
                  <c:v>30</c:v>
                </c:pt>
                <c:pt idx="56">
                  <c:v>21</c:v>
                </c:pt>
                <c:pt idx="57">
                  <c:v>20</c:v>
                </c:pt>
                <c:pt idx="58">
                  <c:v>30</c:v>
                </c:pt>
                <c:pt idx="59">
                  <c:v>29</c:v>
                </c:pt>
                <c:pt idx="60">
                  <c:v>25</c:v>
                </c:pt>
                <c:pt idx="61">
                  <c:v>23</c:v>
                </c:pt>
                <c:pt idx="62">
                  <c:v>25</c:v>
                </c:pt>
                <c:pt idx="63">
                  <c:v>23</c:v>
                </c:pt>
                <c:pt idx="64">
                  <c:v>30</c:v>
                </c:pt>
                <c:pt idx="65">
                  <c:v>21</c:v>
                </c:pt>
                <c:pt idx="66">
                  <c:v>24</c:v>
                </c:pt>
                <c:pt idx="67">
                  <c:v>32</c:v>
                </c:pt>
                <c:pt idx="68">
                  <c:v>18</c:v>
                </c:pt>
                <c:pt idx="69">
                  <c:v>23</c:v>
                </c:pt>
                <c:pt idx="70">
                  <c:v>20</c:v>
                </c:pt>
                <c:pt idx="71">
                  <c:v>23</c:v>
                </c:pt>
                <c:pt idx="72">
                  <c:v>18</c:v>
                </c:pt>
                <c:pt idx="73">
                  <c:v>18</c:v>
                </c:pt>
                <c:pt idx="74">
                  <c:v>29</c:v>
                </c:pt>
                <c:pt idx="75">
                  <c:v>20</c:v>
                </c:pt>
                <c:pt idx="76">
                  <c:v>23</c:v>
                </c:pt>
                <c:pt idx="77">
                  <c:v>26</c:v>
                </c:pt>
                <c:pt idx="78">
                  <c:v>28</c:v>
                </c:pt>
                <c:pt idx="79">
                  <c:v>34</c:v>
                </c:pt>
                <c:pt idx="80">
                  <c:v>20</c:v>
                </c:pt>
                <c:pt idx="81">
                  <c:v>20</c:v>
                </c:pt>
                <c:pt idx="82">
                  <c:v>26</c:v>
                </c:pt>
                <c:pt idx="83">
                  <c:v>32</c:v>
                </c:pt>
                <c:pt idx="84">
                  <c:v>25</c:v>
                </c:pt>
                <c:pt idx="85">
                  <c:v>27</c:v>
                </c:pt>
                <c:pt idx="86">
                  <c:v>27</c:v>
                </c:pt>
                <c:pt idx="87">
                  <c:v>29</c:v>
                </c:pt>
                <c:pt idx="88">
                  <c:v>19</c:v>
                </c:pt>
                <c:pt idx="89">
                  <c:v>21</c:v>
                </c:pt>
                <c:pt idx="90">
                  <c:v>24</c:v>
                </c:pt>
                <c:pt idx="91">
                  <c:v>27</c:v>
                </c:pt>
                <c:pt idx="92">
                  <c:v>25</c:v>
                </c:pt>
                <c:pt idx="93">
                  <c:v>18</c:v>
                </c:pt>
                <c:pt idx="94">
                  <c:v>29</c:v>
                </c:pt>
                <c:pt idx="95">
                  <c:v>24</c:v>
                </c:pt>
                <c:pt idx="96">
                  <c:v>27</c:v>
                </c:pt>
                <c:pt idx="97">
                  <c:v>21</c:v>
                </c:pt>
                <c:pt idx="98">
                  <c:v>19</c:v>
                </c:pt>
                <c:pt idx="99">
                  <c:v>18</c:v>
                </c:pt>
                <c:pt idx="100">
                  <c:v>25</c:v>
                </c:pt>
                <c:pt idx="101">
                  <c:v>18</c:v>
                </c:pt>
                <c:pt idx="102">
                  <c:v>20</c:v>
                </c:pt>
                <c:pt idx="103">
                  <c:v>32</c:v>
                </c:pt>
                <c:pt idx="104">
                  <c:v>24</c:v>
                </c:pt>
                <c:pt idx="105">
                  <c:v>35</c:v>
                </c:pt>
                <c:pt idx="106">
                  <c:v>25</c:v>
                </c:pt>
                <c:pt idx="107">
                  <c:v>28</c:v>
                </c:pt>
                <c:pt idx="108">
                  <c:v>28</c:v>
                </c:pt>
                <c:pt idx="109">
                  <c:v>25</c:v>
                </c:pt>
                <c:pt idx="110">
                  <c:v>22</c:v>
                </c:pt>
                <c:pt idx="111">
                  <c:v>30</c:v>
                </c:pt>
                <c:pt idx="112">
                  <c:v>20</c:v>
                </c:pt>
                <c:pt idx="113">
                  <c:v>20</c:v>
                </c:pt>
                <c:pt idx="114">
                  <c:v>31</c:v>
                </c:pt>
                <c:pt idx="115">
                  <c:v>20</c:v>
                </c:pt>
                <c:pt idx="116">
                  <c:v>29</c:v>
                </c:pt>
                <c:pt idx="117">
                  <c:v>28</c:v>
                </c:pt>
                <c:pt idx="118">
                  <c:v>16</c:v>
                </c:pt>
                <c:pt idx="119">
                  <c:v>28</c:v>
                </c:pt>
              </c:numCache>
            </c:numRef>
          </c:xVal>
          <c:yVal>
            <c:numRef>
              <c:f>'Prob 2 LINEST Solution'!$B$2:$B$121</c:f>
              <c:numCache>
                <c:formatCode>General</c:formatCode>
                <c:ptCount val="120"/>
                <c:pt idx="0">
                  <c:v>3.8969999999999998</c:v>
                </c:pt>
                <c:pt idx="1">
                  <c:v>3.8849999999999998</c:v>
                </c:pt>
                <c:pt idx="2">
                  <c:v>3.778</c:v>
                </c:pt>
                <c:pt idx="3">
                  <c:v>2.54</c:v>
                </c:pt>
                <c:pt idx="4">
                  <c:v>3.028</c:v>
                </c:pt>
                <c:pt idx="5">
                  <c:v>3.8650000000000002</c:v>
                </c:pt>
                <c:pt idx="6">
                  <c:v>2.9620000000000002</c:v>
                </c:pt>
                <c:pt idx="7">
                  <c:v>3.9609999999999999</c:v>
                </c:pt>
                <c:pt idx="8">
                  <c:v>0.5</c:v>
                </c:pt>
                <c:pt idx="9">
                  <c:v>3.1779999999999999</c:v>
                </c:pt>
                <c:pt idx="10">
                  <c:v>3.31</c:v>
                </c:pt>
                <c:pt idx="11">
                  <c:v>3.5379999999999998</c:v>
                </c:pt>
                <c:pt idx="12">
                  <c:v>3.0830000000000002</c:v>
                </c:pt>
                <c:pt idx="13">
                  <c:v>3.0129999999999999</c:v>
                </c:pt>
                <c:pt idx="14">
                  <c:v>3.2450000000000001</c:v>
                </c:pt>
                <c:pt idx="15">
                  <c:v>2.9630000000000001</c:v>
                </c:pt>
                <c:pt idx="16">
                  <c:v>3.5219999999999998</c:v>
                </c:pt>
                <c:pt idx="17">
                  <c:v>3.0129999999999999</c:v>
                </c:pt>
                <c:pt idx="18">
                  <c:v>2.9470000000000001</c:v>
                </c:pt>
                <c:pt idx="19">
                  <c:v>2.1179999999999999</c:v>
                </c:pt>
                <c:pt idx="20">
                  <c:v>2.5630000000000002</c:v>
                </c:pt>
                <c:pt idx="21">
                  <c:v>3.3570000000000002</c:v>
                </c:pt>
                <c:pt idx="22">
                  <c:v>3.7309999999999999</c:v>
                </c:pt>
                <c:pt idx="23">
                  <c:v>3.9249999999999998</c:v>
                </c:pt>
                <c:pt idx="24">
                  <c:v>3.556</c:v>
                </c:pt>
                <c:pt idx="25">
                  <c:v>3.101</c:v>
                </c:pt>
                <c:pt idx="26">
                  <c:v>2.42</c:v>
                </c:pt>
                <c:pt idx="27">
                  <c:v>2.5790000000000002</c:v>
                </c:pt>
                <c:pt idx="28">
                  <c:v>3.871</c:v>
                </c:pt>
                <c:pt idx="29">
                  <c:v>3.06</c:v>
                </c:pt>
                <c:pt idx="30">
                  <c:v>3.927</c:v>
                </c:pt>
                <c:pt idx="31">
                  <c:v>2.375</c:v>
                </c:pt>
                <c:pt idx="32">
                  <c:v>2.9289999999999998</c:v>
                </c:pt>
                <c:pt idx="33">
                  <c:v>3.375</c:v>
                </c:pt>
                <c:pt idx="34">
                  <c:v>2.8570000000000002</c:v>
                </c:pt>
                <c:pt idx="35">
                  <c:v>3.0720000000000001</c:v>
                </c:pt>
                <c:pt idx="36">
                  <c:v>3.3809999999999998</c:v>
                </c:pt>
                <c:pt idx="37">
                  <c:v>3.29</c:v>
                </c:pt>
                <c:pt idx="38">
                  <c:v>3.5489999999999999</c:v>
                </c:pt>
                <c:pt idx="39">
                  <c:v>3.6459999999999999</c:v>
                </c:pt>
                <c:pt idx="40">
                  <c:v>2.9780000000000002</c:v>
                </c:pt>
                <c:pt idx="41">
                  <c:v>2.6539999999999999</c:v>
                </c:pt>
                <c:pt idx="42">
                  <c:v>2.54</c:v>
                </c:pt>
                <c:pt idx="43">
                  <c:v>2.25</c:v>
                </c:pt>
                <c:pt idx="44">
                  <c:v>2.069</c:v>
                </c:pt>
                <c:pt idx="45">
                  <c:v>2.617</c:v>
                </c:pt>
                <c:pt idx="46">
                  <c:v>2.1829999999999998</c:v>
                </c:pt>
                <c:pt idx="47">
                  <c:v>2</c:v>
                </c:pt>
                <c:pt idx="48">
                  <c:v>2.952</c:v>
                </c:pt>
                <c:pt idx="49">
                  <c:v>3.806</c:v>
                </c:pt>
                <c:pt idx="50">
                  <c:v>2.871</c:v>
                </c:pt>
                <c:pt idx="51">
                  <c:v>3.3519999999999999</c:v>
                </c:pt>
                <c:pt idx="52">
                  <c:v>3.3050000000000002</c:v>
                </c:pt>
                <c:pt idx="53">
                  <c:v>2.952</c:v>
                </c:pt>
                <c:pt idx="54">
                  <c:v>3.5470000000000002</c:v>
                </c:pt>
                <c:pt idx="55">
                  <c:v>3.6909999999999998</c:v>
                </c:pt>
                <c:pt idx="56">
                  <c:v>3.16</c:v>
                </c:pt>
                <c:pt idx="57">
                  <c:v>2.194</c:v>
                </c:pt>
                <c:pt idx="58">
                  <c:v>3.323</c:v>
                </c:pt>
                <c:pt idx="59">
                  <c:v>3.9359999999999999</c:v>
                </c:pt>
                <c:pt idx="60">
                  <c:v>2.9220000000000002</c:v>
                </c:pt>
                <c:pt idx="61">
                  <c:v>2.7160000000000002</c:v>
                </c:pt>
                <c:pt idx="62">
                  <c:v>3.37</c:v>
                </c:pt>
                <c:pt idx="63">
                  <c:v>3.6059999999999999</c:v>
                </c:pt>
                <c:pt idx="64">
                  <c:v>2.6419999999999999</c:v>
                </c:pt>
                <c:pt idx="65">
                  <c:v>2.452</c:v>
                </c:pt>
                <c:pt idx="66">
                  <c:v>2.6549999999999998</c:v>
                </c:pt>
                <c:pt idx="67">
                  <c:v>3.714</c:v>
                </c:pt>
                <c:pt idx="68">
                  <c:v>1.806</c:v>
                </c:pt>
                <c:pt idx="69">
                  <c:v>3.516</c:v>
                </c:pt>
                <c:pt idx="70">
                  <c:v>3.0390000000000001</c:v>
                </c:pt>
                <c:pt idx="71">
                  <c:v>2.9660000000000002</c:v>
                </c:pt>
                <c:pt idx="72">
                  <c:v>2.4820000000000002</c:v>
                </c:pt>
                <c:pt idx="73">
                  <c:v>2.7</c:v>
                </c:pt>
                <c:pt idx="74">
                  <c:v>3.92</c:v>
                </c:pt>
                <c:pt idx="75">
                  <c:v>2.8340000000000001</c:v>
                </c:pt>
                <c:pt idx="76">
                  <c:v>3.222</c:v>
                </c:pt>
                <c:pt idx="77">
                  <c:v>3.0840000000000001</c:v>
                </c:pt>
                <c:pt idx="78">
                  <c:v>4</c:v>
                </c:pt>
                <c:pt idx="79">
                  <c:v>3.5110000000000001</c:v>
                </c:pt>
                <c:pt idx="80">
                  <c:v>3.323</c:v>
                </c:pt>
                <c:pt idx="81">
                  <c:v>3.0720000000000001</c:v>
                </c:pt>
                <c:pt idx="82">
                  <c:v>2.0790000000000002</c:v>
                </c:pt>
                <c:pt idx="83">
                  <c:v>3.875</c:v>
                </c:pt>
                <c:pt idx="84">
                  <c:v>3.2080000000000002</c:v>
                </c:pt>
                <c:pt idx="85">
                  <c:v>2.92</c:v>
                </c:pt>
                <c:pt idx="86">
                  <c:v>3.3450000000000002</c:v>
                </c:pt>
                <c:pt idx="87">
                  <c:v>3.956</c:v>
                </c:pt>
                <c:pt idx="88">
                  <c:v>3.8079999999999998</c:v>
                </c:pt>
                <c:pt idx="89">
                  <c:v>2.5059999999999998</c:v>
                </c:pt>
                <c:pt idx="90">
                  <c:v>3.8860000000000001</c:v>
                </c:pt>
                <c:pt idx="91">
                  <c:v>2.1829999999999998</c:v>
                </c:pt>
                <c:pt idx="92">
                  <c:v>3.4289999999999998</c:v>
                </c:pt>
                <c:pt idx="93">
                  <c:v>3.024</c:v>
                </c:pt>
                <c:pt idx="94">
                  <c:v>3.75</c:v>
                </c:pt>
                <c:pt idx="95">
                  <c:v>3.8330000000000002</c:v>
                </c:pt>
                <c:pt idx="96">
                  <c:v>3.113</c:v>
                </c:pt>
                <c:pt idx="97">
                  <c:v>2.875</c:v>
                </c:pt>
                <c:pt idx="98">
                  <c:v>2.7469999999999999</c:v>
                </c:pt>
                <c:pt idx="99">
                  <c:v>2.3109999999999999</c:v>
                </c:pt>
                <c:pt idx="100">
                  <c:v>1.841</c:v>
                </c:pt>
                <c:pt idx="101">
                  <c:v>1.583</c:v>
                </c:pt>
                <c:pt idx="102">
                  <c:v>2.879</c:v>
                </c:pt>
                <c:pt idx="103">
                  <c:v>3.5910000000000002</c:v>
                </c:pt>
                <c:pt idx="104">
                  <c:v>2.9140000000000001</c:v>
                </c:pt>
                <c:pt idx="105">
                  <c:v>3.7160000000000002</c:v>
                </c:pt>
                <c:pt idx="106">
                  <c:v>2.8</c:v>
                </c:pt>
                <c:pt idx="107">
                  <c:v>3.621</c:v>
                </c:pt>
                <c:pt idx="108">
                  <c:v>3.7919999999999998</c:v>
                </c:pt>
                <c:pt idx="109">
                  <c:v>2.867</c:v>
                </c:pt>
                <c:pt idx="110">
                  <c:v>3.419</c:v>
                </c:pt>
                <c:pt idx="111">
                  <c:v>3.6</c:v>
                </c:pt>
                <c:pt idx="112">
                  <c:v>2.3940000000000001</c:v>
                </c:pt>
                <c:pt idx="113">
                  <c:v>2.286</c:v>
                </c:pt>
                <c:pt idx="114">
                  <c:v>1.486</c:v>
                </c:pt>
                <c:pt idx="115">
                  <c:v>3.8849999999999998</c:v>
                </c:pt>
                <c:pt idx="116">
                  <c:v>3.8</c:v>
                </c:pt>
                <c:pt idx="117">
                  <c:v>3.9140000000000001</c:v>
                </c:pt>
                <c:pt idx="118">
                  <c:v>1.86</c:v>
                </c:pt>
                <c:pt idx="119">
                  <c:v>2.948</c:v>
                </c:pt>
              </c:numCache>
            </c:numRef>
          </c:yVal>
          <c:smooth val="0"/>
        </c:ser>
        <c:dLbls>
          <c:showLegendKey val="0"/>
          <c:showVal val="0"/>
          <c:showCatName val="0"/>
          <c:showSerName val="0"/>
          <c:showPercent val="0"/>
          <c:showBubbleSize val="0"/>
        </c:dLbls>
        <c:axId val="290768576"/>
        <c:axId val="290769152"/>
      </c:scatterChart>
      <c:valAx>
        <c:axId val="290768576"/>
        <c:scaling>
          <c:orientation val="minMax"/>
          <c:min val="10"/>
        </c:scaling>
        <c:delete val="0"/>
        <c:axPos val="b"/>
        <c:title>
          <c:tx>
            <c:rich>
              <a:bodyPr/>
              <a:lstStyle/>
              <a:p>
                <a:pPr>
                  <a:defRPr sz="1600"/>
                </a:pPr>
                <a:r>
                  <a:rPr lang="en-US"/>
                  <a:t>ACT Score</a:t>
                </a:r>
              </a:p>
            </c:rich>
          </c:tx>
          <c:layout/>
          <c:overlay val="0"/>
        </c:title>
        <c:numFmt formatCode="General" sourceLinked="1"/>
        <c:majorTickMark val="out"/>
        <c:minorTickMark val="in"/>
        <c:tickLblPos val="nextTo"/>
        <c:spPr>
          <a:ln w="12700">
            <a:solidFill>
              <a:sysClr val="windowText" lastClr="000000"/>
            </a:solidFill>
          </a:ln>
        </c:spPr>
        <c:crossAx val="290769152"/>
        <c:crossesAt val="-200"/>
        <c:crossBetween val="midCat"/>
      </c:valAx>
      <c:valAx>
        <c:axId val="290769152"/>
        <c:scaling>
          <c:orientation val="minMax"/>
        </c:scaling>
        <c:delete val="0"/>
        <c:axPos val="l"/>
        <c:title>
          <c:tx>
            <c:rich>
              <a:bodyPr rot="-5400000" vert="horz"/>
              <a:lstStyle/>
              <a:p>
                <a:pPr>
                  <a:defRPr sz="1600"/>
                </a:pPr>
                <a:r>
                  <a:rPr lang="en-US"/>
                  <a:t>Freshman</a:t>
                </a:r>
                <a:r>
                  <a:rPr lang="en-US" baseline="0"/>
                  <a:t> Year-End GPA</a:t>
                </a:r>
                <a:endParaRPr lang="en-US"/>
              </a:p>
            </c:rich>
          </c:tx>
          <c:layout/>
          <c:overlay val="0"/>
        </c:title>
        <c:numFmt formatCode="#,##0.0" sourceLinked="0"/>
        <c:majorTickMark val="cross"/>
        <c:minorTickMark val="in"/>
        <c:tickLblPos val="nextTo"/>
        <c:spPr>
          <a:noFill/>
          <a:ln w="12700">
            <a:solidFill>
              <a:schemeClr val="tx1"/>
            </a:solidFill>
          </a:ln>
        </c:spPr>
        <c:crossAx val="290768576"/>
        <c:crossesAt val="-200"/>
        <c:crossBetween val="midCat"/>
      </c:valAx>
      <c:spPr>
        <a:noFill/>
        <a:ln w="12700">
          <a:solidFill>
            <a:sysClr val="windowText" lastClr="000000"/>
          </a:solidFill>
        </a:ln>
      </c:spPr>
    </c:plotArea>
    <c:plotVisOnly val="1"/>
    <c:dispBlanksAs val="gap"/>
    <c:showDLblsOverMax val="0"/>
  </c:chart>
  <c:spPr>
    <a:ln>
      <a:noFill/>
    </a:ln>
  </c:spPr>
  <c:txPr>
    <a:bodyPr/>
    <a:lstStyle/>
    <a:p>
      <a:pPr>
        <a:defRPr sz="1400"/>
      </a:pPr>
      <a:endParaRPr lang="en-US"/>
    </a:p>
  </c:tx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777383847961421"/>
          <c:y val="4.2999875015623072E-2"/>
          <c:w val="0.7731801587628776"/>
          <c:h val="0.74376752905886767"/>
        </c:manualLayout>
      </c:layout>
      <c:scatterChart>
        <c:scatterStyle val="lineMarker"/>
        <c:varyColors val="0"/>
        <c:ser>
          <c:idx val="0"/>
          <c:order val="0"/>
          <c:spPr>
            <a:ln w="19050">
              <a:noFill/>
              <a:prstDash val="dash"/>
            </a:ln>
          </c:spPr>
          <c:trendline>
            <c:trendlineType val="linear"/>
            <c:dispRSqr val="1"/>
            <c:dispEq val="1"/>
            <c:trendlineLbl>
              <c:layout>
                <c:manualLayout>
                  <c:x val="-0.25766420042565102"/>
                  <c:y val="0.43721784776902928"/>
                </c:manualLayout>
              </c:layout>
              <c:numFmt formatCode="General" sourceLinked="0"/>
            </c:trendlineLbl>
          </c:trendline>
          <c:xVal>
            <c:numRef>
              <c:f>'Prob 2 Manual Solution'!$C$5:$C$124</c:f>
              <c:numCache>
                <c:formatCode>General</c:formatCode>
                <c:ptCount val="120"/>
                <c:pt idx="0">
                  <c:v>21</c:v>
                </c:pt>
                <c:pt idx="1">
                  <c:v>14</c:v>
                </c:pt>
                <c:pt idx="2">
                  <c:v>28</c:v>
                </c:pt>
                <c:pt idx="3">
                  <c:v>22</c:v>
                </c:pt>
                <c:pt idx="4">
                  <c:v>21</c:v>
                </c:pt>
                <c:pt idx="5">
                  <c:v>31</c:v>
                </c:pt>
                <c:pt idx="6">
                  <c:v>32</c:v>
                </c:pt>
                <c:pt idx="7">
                  <c:v>27</c:v>
                </c:pt>
                <c:pt idx="8">
                  <c:v>29</c:v>
                </c:pt>
                <c:pt idx="9">
                  <c:v>26</c:v>
                </c:pt>
                <c:pt idx="10">
                  <c:v>24</c:v>
                </c:pt>
                <c:pt idx="11">
                  <c:v>30</c:v>
                </c:pt>
                <c:pt idx="12">
                  <c:v>24</c:v>
                </c:pt>
                <c:pt idx="13">
                  <c:v>24</c:v>
                </c:pt>
                <c:pt idx="14">
                  <c:v>33</c:v>
                </c:pt>
                <c:pt idx="15">
                  <c:v>27</c:v>
                </c:pt>
                <c:pt idx="16">
                  <c:v>25</c:v>
                </c:pt>
                <c:pt idx="17">
                  <c:v>31</c:v>
                </c:pt>
                <c:pt idx="18">
                  <c:v>25</c:v>
                </c:pt>
                <c:pt idx="19">
                  <c:v>20</c:v>
                </c:pt>
                <c:pt idx="20">
                  <c:v>24</c:v>
                </c:pt>
                <c:pt idx="21">
                  <c:v>21</c:v>
                </c:pt>
                <c:pt idx="22">
                  <c:v>28</c:v>
                </c:pt>
                <c:pt idx="23">
                  <c:v>27</c:v>
                </c:pt>
                <c:pt idx="24">
                  <c:v>28</c:v>
                </c:pt>
                <c:pt idx="25">
                  <c:v>26</c:v>
                </c:pt>
                <c:pt idx="26">
                  <c:v>28</c:v>
                </c:pt>
                <c:pt idx="27">
                  <c:v>22</c:v>
                </c:pt>
                <c:pt idx="28">
                  <c:v>26</c:v>
                </c:pt>
                <c:pt idx="29">
                  <c:v>21</c:v>
                </c:pt>
                <c:pt idx="30">
                  <c:v>25</c:v>
                </c:pt>
                <c:pt idx="31">
                  <c:v>16</c:v>
                </c:pt>
                <c:pt idx="32">
                  <c:v>28</c:v>
                </c:pt>
                <c:pt idx="33">
                  <c:v>26</c:v>
                </c:pt>
                <c:pt idx="34">
                  <c:v>22</c:v>
                </c:pt>
                <c:pt idx="35">
                  <c:v>24</c:v>
                </c:pt>
                <c:pt idx="36">
                  <c:v>21</c:v>
                </c:pt>
                <c:pt idx="37">
                  <c:v>30</c:v>
                </c:pt>
                <c:pt idx="38">
                  <c:v>27</c:v>
                </c:pt>
                <c:pt idx="39">
                  <c:v>26</c:v>
                </c:pt>
                <c:pt idx="40">
                  <c:v>26</c:v>
                </c:pt>
                <c:pt idx="41">
                  <c:v>30</c:v>
                </c:pt>
                <c:pt idx="42">
                  <c:v>24</c:v>
                </c:pt>
                <c:pt idx="43">
                  <c:v>26</c:v>
                </c:pt>
                <c:pt idx="44">
                  <c:v>29</c:v>
                </c:pt>
                <c:pt idx="45">
                  <c:v>24</c:v>
                </c:pt>
                <c:pt idx="46">
                  <c:v>31</c:v>
                </c:pt>
                <c:pt idx="47">
                  <c:v>15</c:v>
                </c:pt>
                <c:pt idx="48">
                  <c:v>19</c:v>
                </c:pt>
                <c:pt idx="49">
                  <c:v>18</c:v>
                </c:pt>
                <c:pt idx="50">
                  <c:v>27</c:v>
                </c:pt>
                <c:pt idx="51">
                  <c:v>16</c:v>
                </c:pt>
                <c:pt idx="52">
                  <c:v>27</c:v>
                </c:pt>
                <c:pt idx="53">
                  <c:v>26</c:v>
                </c:pt>
                <c:pt idx="54">
                  <c:v>24</c:v>
                </c:pt>
                <c:pt idx="55">
                  <c:v>30</c:v>
                </c:pt>
                <c:pt idx="56">
                  <c:v>21</c:v>
                </c:pt>
                <c:pt idx="57">
                  <c:v>20</c:v>
                </c:pt>
                <c:pt idx="58">
                  <c:v>30</c:v>
                </c:pt>
                <c:pt idx="59">
                  <c:v>29</c:v>
                </c:pt>
                <c:pt idx="60">
                  <c:v>25</c:v>
                </c:pt>
                <c:pt idx="61">
                  <c:v>23</c:v>
                </c:pt>
                <c:pt idx="62">
                  <c:v>25</c:v>
                </c:pt>
                <c:pt idx="63">
                  <c:v>23</c:v>
                </c:pt>
                <c:pt idx="64">
                  <c:v>30</c:v>
                </c:pt>
                <c:pt idx="65">
                  <c:v>21</c:v>
                </c:pt>
                <c:pt idx="66">
                  <c:v>24</c:v>
                </c:pt>
                <c:pt idx="67">
                  <c:v>32</c:v>
                </c:pt>
                <c:pt idx="68">
                  <c:v>18</c:v>
                </c:pt>
                <c:pt idx="69">
                  <c:v>23</c:v>
                </c:pt>
                <c:pt idx="70">
                  <c:v>20</c:v>
                </c:pt>
                <c:pt idx="71">
                  <c:v>23</c:v>
                </c:pt>
                <c:pt idx="72">
                  <c:v>18</c:v>
                </c:pt>
                <c:pt idx="73">
                  <c:v>18</c:v>
                </c:pt>
                <c:pt idx="74">
                  <c:v>29</c:v>
                </c:pt>
                <c:pt idx="75">
                  <c:v>20</c:v>
                </c:pt>
                <c:pt idx="76">
                  <c:v>23</c:v>
                </c:pt>
                <c:pt idx="77">
                  <c:v>26</c:v>
                </c:pt>
                <c:pt idx="78">
                  <c:v>28</c:v>
                </c:pt>
                <c:pt idx="79">
                  <c:v>34</c:v>
                </c:pt>
                <c:pt idx="80">
                  <c:v>20</c:v>
                </c:pt>
                <c:pt idx="81">
                  <c:v>20</c:v>
                </c:pt>
                <c:pt idx="82">
                  <c:v>26</c:v>
                </c:pt>
                <c:pt idx="83">
                  <c:v>32</c:v>
                </c:pt>
                <c:pt idx="84">
                  <c:v>25</c:v>
                </c:pt>
                <c:pt idx="85">
                  <c:v>27</c:v>
                </c:pt>
                <c:pt idx="86">
                  <c:v>27</c:v>
                </c:pt>
                <c:pt idx="87">
                  <c:v>29</c:v>
                </c:pt>
                <c:pt idx="88">
                  <c:v>19</c:v>
                </c:pt>
                <c:pt idx="89">
                  <c:v>21</c:v>
                </c:pt>
                <c:pt idx="90">
                  <c:v>24</c:v>
                </c:pt>
                <c:pt idx="91">
                  <c:v>27</c:v>
                </c:pt>
                <c:pt idx="92">
                  <c:v>25</c:v>
                </c:pt>
                <c:pt idx="93">
                  <c:v>18</c:v>
                </c:pt>
                <c:pt idx="94">
                  <c:v>29</c:v>
                </c:pt>
                <c:pt idx="95">
                  <c:v>24</c:v>
                </c:pt>
                <c:pt idx="96">
                  <c:v>27</c:v>
                </c:pt>
                <c:pt idx="97">
                  <c:v>21</c:v>
                </c:pt>
                <c:pt idx="98">
                  <c:v>19</c:v>
                </c:pt>
                <c:pt idx="99">
                  <c:v>18</c:v>
                </c:pt>
                <c:pt idx="100">
                  <c:v>25</c:v>
                </c:pt>
                <c:pt idx="101">
                  <c:v>18</c:v>
                </c:pt>
                <c:pt idx="102">
                  <c:v>20</c:v>
                </c:pt>
                <c:pt idx="103">
                  <c:v>32</c:v>
                </c:pt>
                <c:pt idx="104">
                  <c:v>24</c:v>
                </c:pt>
                <c:pt idx="105">
                  <c:v>35</c:v>
                </c:pt>
                <c:pt idx="106">
                  <c:v>25</c:v>
                </c:pt>
                <c:pt idx="107">
                  <c:v>28</c:v>
                </c:pt>
                <c:pt idx="108">
                  <c:v>28</c:v>
                </c:pt>
                <c:pt idx="109">
                  <c:v>25</c:v>
                </c:pt>
                <c:pt idx="110">
                  <c:v>22</c:v>
                </c:pt>
                <c:pt idx="111">
                  <c:v>30</c:v>
                </c:pt>
                <c:pt idx="112">
                  <c:v>20</c:v>
                </c:pt>
                <c:pt idx="113">
                  <c:v>20</c:v>
                </c:pt>
                <c:pt idx="114">
                  <c:v>31</c:v>
                </c:pt>
                <c:pt idx="115">
                  <c:v>20</c:v>
                </c:pt>
                <c:pt idx="116">
                  <c:v>29</c:v>
                </c:pt>
                <c:pt idx="117">
                  <c:v>28</c:v>
                </c:pt>
                <c:pt idx="118">
                  <c:v>16</c:v>
                </c:pt>
                <c:pt idx="119">
                  <c:v>28</c:v>
                </c:pt>
              </c:numCache>
            </c:numRef>
          </c:xVal>
          <c:yVal>
            <c:numRef>
              <c:f>'Prob 2 Manual Solution'!$B$5:$B$124</c:f>
              <c:numCache>
                <c:formatCode>General</c:formatCode>
                <c:ptCount val="120"/>
                <c:pt idx="0">
                  <c:v>3.8969999999999998</c:v>
                </c:pt>
                <c:pt idx="1">
                  <c:v>3.8849999999999998</c:v>
                </c:pt>
                <c:pt idx="2">
                  <c:v>3.778</c:v>
                </c:pt>
                <c:pt idx="3">
                  <c:v>2.54</c:v>
                </c:pt>
                <c:pt idx="4">
                  <c:v>3.028</c:v>
                </c:pt>
                <c:pt idx="5">
                  <c:v>3.8650000000000002</c:v>
                </c:pt>
                <c:pt idx="6">
                  <c:v>2.9620000000000002</c:v>
                </c:pt>
                <c:pt idx="7">
                  <c:v>3.9609999999999999</c:v>
                </c:pt>
                <c:pt idx="8">
                  <c:v>0.5</c:v>
                </c:pt>
                <c:pt idx="9">
                  <c:v>3.1779999999999999</c:v>
                </c:pt>
                <c:pt idx="10">
                  <c:v>3.31</c:v>
                </c:pt>
                <c:pt idx="11">
                  <c:v>3.5379999999999998</c:v>
                </c:pt>
                <c:pt idx="12">
                  <c:v>3.0830000000000002</c:v>
                </c:pt>
                <c:pt idx="13">
                  <c:v>3.0129999999999999</c:v>
                </c:pt>
                <c:pt idx="14">
                  <c:v>3.2450000000000001</c:v>
                </c:pt>
                <c:pt idx="15">
                  <c:v>2.9630000000000001</c:v>
                </c:pt>
                <c:pt idx="16">
                  <c:v>3.5219999999999998</c:v>
                </c:pt>
                <c:pt idx="17">
                  <c:v>3.0129999999999999</c:v>
                </c:pt>
                <c:pt idx="18">
                  <c:v>2.9470000000000001</c:v>
                </c:pt>
                <c:pt idx="19">
                  <c:v>2.1179999999999999</c:v>
                </c:pt>
                <c:pt idx="20">
                  <c:v>2.5630000000000002</c:v>
                </c:pt>
                <c:pt idx="21">
                  <c:v>3.3570000000000002</c:v>
                </c:pt>
                <c:pt idx="22">
                  <c:v>3.7309999999999999</c:v>
                </c:pt>
                <c:pt idx="23">
                  <c:v>3.9249999999999998</c:v>
                </c:pt>
                <c:pt idx="24">
                  <c:v>3.556</c:v>
                </c:pt>
                <c:pt idx="25">
                  <c:v>3.101</c:v>
                </c:pt>
                <c:pt idx="26">
                  <c:v>2.42</c:v>
                </c:pt>
                <c:pt idx="27">
                  <c:v>2.5790000000000002</c:v>
                </c:pt>
                <c:pt idx="28">
                  <c:v>3.871</c:v>
                </c:pt>
                <c:pt idx="29">
                  <c:v>3.06</c:v>
                </c:pt>
                <c:pt idx="30">
                  <c:v>3.927</c:v>
                </c:pt>
                <c:pt idx="31">
                  <c:v>2.375</c:v>
                </c:pt>
                <c:pt idx="32">
                  <c:v>2.9289999999999998</c:v>
                </c:pt>
                <c:pt idx="33">
                  <c:v>3.375</c:v>
                </c:pt>
                <c:pt idx="34">
                  <c:v>2.8570000000000002</c:v>
                </c:pt>
                <c:pt idx="35">
                  <c:v>3.0720000000000001</c:v>
                </c:pt>
                <c:pt idx="36">
                  <c:v>3.3809999999999998</c:v>
                </c:pt>
                <c:pt idx="37">
                  <c:v>3.29</c:v>
                </c:pt>
                <c:pt idx="38">
                  <c:v>3.5489999999999999</c:v>
                </c:pt>
                <c:pt idx="39">
                  <c:v>3.6459999999999999</c:v>
                </c:pt>
                <c:pt idx="40">
                  <c:v>2.9780000000000002</c:v>
                </c:pt>
                <c:pt idx="41">
                  <c:v>2.6539999999999999</c:v>
                </c:pt>
                <c:pt idx="42">
                  <c:v>2.54</c:v>
                </c:pt>
                <c:pt idx="43">
                  <c:v>2.25</c:v>
                </c:pt>
                <c:pt idx="44">
                  <c:v>2.069</c:v>
                </c:pt>
                <c:pt idx="45">
                  <c:v>2.617</c:v>
                </c:pt>
                <c:pt idx="46">
                  <c:v>2.1829999999999998</c:v>
                </c:pt>
                <c:pt idx="47">
                  <c:v>2</c:v>
                </c:pt>
                <c:pt idx="48">
                  <c:v>2.952</c:v>
                </c:pt>
                <c:pt idx="49">
                  <c:v>3.806</c:v>
                </c:pt>
                <c:pt idx="50">
                  <c:v>2.871</c:v>
                </c:pt>
                <c:pt idx="51">
                  <c:v>3.3519999999999999</c:v>
                </c:pt>
                <c:pt idx="52">
                  <c:v>3.3050000000000002</c:v>
                </c:pt>
                <c:pt idx="53">
                  <c:v>2.952</c:v>
                </c:pt>
                <c:pt idx="54">
                  <c:v>3.5470000000000002</c:v>
                </c:pt>
                <c:pt idx="55">
                  <c:v>3.6909999999999998</c:v>
                </c:pt>
                <c:pt idx="56">
                  <c:v>3.16</c:v>
                </c:pt>
                <c:pt idx="57">
                  <c:v>2.194</c:v>
                </c:pt>
                <c:pt idx="58">
                  <c:v>3.323</c:v>
                </c:pt>
                <c:pt idx="59">
                  <c:v>3.9359999999999999</c:v>
                </c:pt>
                <c:pt idx="60">
                  <c:v>2.9220000000000002</c:v>
                </c:pt>
                <c:pt idx="61">
                  <c:v>2.7160000000000002</c:v>
                </c:pt>
                <c:pt idx="62">
                  <c:v>3.37</c:v>
                </c:pt>
                <c:pt idx="63">
                  <c:v>3.6059999999999999</c:v>
                </c:pt>
                <c:pt idx="64">
                  <c:v>2.6419999999999999</c:v>
                </c:pt>
                <c:pt idx="65">
                  <c:v>2.452</c:v>
                </c:pt>
                <c:pt idx="66">
                  <c:v>2.6549999999999998</c:v>
                </c:pt>
                <c:pt idx="67">
                  <c:v>3.714</c:v>
                </c:pt>
                <c:pt idx="68">
                  <c:v>1.806</c:v>
                </c:pt>
                <c:pt idx="69">
                  <c:v>3.516</c:v>
                </c:pt>
                <c:pt idx="70">
                  <c:v>3.0390000000000001</c:v>
                </c:pt>
                <c:pt idx="71">
                  <c:v>2.9660000000000002</c:v>
                </c:pt>
                <c:pt idx="72">
                  <c:v>2.4820000000000002</c:v>
                </c:pt>
                <c:pt idx="73">
                  <c:v>2.7</c:v>
                </c:pt>
                <c:pt idx="74">
                  <c:v>3.92</c:v>
                </c:pt>
                <c:pt idx="75">
                  <c:v>2.8340000000000001</c:v>
                </c:pt>
                <c:pt idx="76">
                  <c:v>3.222</c:v>
                </c:pt>
                <c:pt idx="77">
                  <c:v>3.0840000000000001</c:v>
                </c:pt>
                <c:pt idx="78">
                  <c:v>4</c:v>
                </c:pt>
                <c:pt idx="79">
                  <c:v>3.5110000000000001</c:v>
                </c:pt>
                <c:pt idx="80">
                  <c:v>3.323</c:v>
                </c:pt>
                <c:pt idx="81">
                  <c:v>3.0720000000000001</c:v>
                </c:pt>
                <c:pt idx="82">
                  <c:v>2.0790000000000002</c:v>
                </c:pt>
                <c:pt idx="83">
                  <c:v>3.875</c:v>
                </c:pt>
                <c:pt idx="84">
                  <c:v>3.2080000000000002</c:v>
                </c:pt>
                <c:pt idx="85">
                  <c:v>2.92</c:v>
                </c:pt>
                <c:pt idx="86">
                  <c:v>3.3450000000000002</c:v>
                </c:pt>
                <c:pt idx="87">
                  <c:v>3.956</c:v>
                </c:pt>
                <c:pt idx="88">
                  <c:v>3.8079999999999998</c:v>
                </c:pt>
                <c:pt idx="89">
                  <c:v>2.5059999999999998</c:v>
                </c:pt>
                <c:pt idx="90">
                  <c:v>3.8860000000000001</c:v>
                </c:pt>
                <c:pt idx="91">
                  <c:v>2.1829999999999998</c:v>
                </c:pt>
                <c:pt idx="92">
                  <c:v>3.4289999999999998</c:v>
                </c:pt>
                <c:pt idx="93">
                  <c:v>3.024</c:v>
                </c:pt>
                <c:pt idx="94">
                  <c:v>3.75</c:v>
                </c:pt>
                <c:pt idx="95">
                  <c:v>3.8330000000000002</c:v>
                </c:pt>
                <c:pt idx="96">
                  <c:v>3.113</c:v>
                </c:pt>
                <c:pt idx="97">
                  <c:v>2.875</c:v>
                </c:pt>
                <c:pt idx="98">
                  <c:v>2.7469999999999999</c:v>
                </c:pt>
                <c:pt idx="99">
                  <c:v>2.3109999999999999</c:v>
                </c:pt>
                <c:pt idx="100">
                  <c:v>1.841</c:v>
                </c:pt>
                <c:pt idx="101">
                  <c:v>1.583</c:v>
                </c:pt>
                <c:pt idx="102">
                  <c:v>2.879</c:v>
                </c:pt>
                <c:pt idx="103">
                  <c:v>3.5910000000000002</c:v>
                </c:pt>
                <c:pt idx="104">
                  <c:v>2.9140000000000001</c:v>
                </c:pt>
                <c:pt idx="105">
                  <c:v>3.7160000000000002</c:v>
                </c:pt>
                <c:pt idx="106">
                  <c:v>2.8</c:v>
                </c:pt>
                <c:pt idx="107">
                  <c:v>3.621</c:v>
                </c:pt>
                <c:pt idx="108">
                  <c:v>3.7919999999999998</c:v>
                </c:pt>
                <c:pt idx="109">
                  <c:v>2.867</c:v>
                </c:pt>
                <c:pt idx="110">
                  <c:v>3.419</c:v>
                </c:pt>
                <c:pt idx="111">
                  <c:v>3.6</c:v>
                </c:pt>
                <c:pt idx="112">
                  <c:v>2.3940000000000001</c:v>
                </c:pt>
                <c:pt idx="113">
                  <c:v>2.286</c:v>
                </c:pt>
                <c:pt idx="114">
                  <c:v>1.486</c:v>
                </c:pt>
                <c:pt idx="115">
                  <c:v>3.8849999999999998</c:v>
                </c:pt>
                <c:pt idx="116">
                  <c:v>3.8</c:v>
                </c:pt>
                <c:pt idx="117">
                  <c:v>3.9140000000000001</c:v>
                </c:pt>
                <c:pt idx="118">
                  <c:v>1.86</c:v>
                </c:pt>
                <c:pt idx="119">
                  <c:v>2.948</c:v>
                </c:pt>
              </c:numCache>
            </c:numRef>
          </c:yVal>
          <c:smooth val="0"/>
        </c:ser>
        <c:dLbls>
          <c:showLegendKey val="0"/>
          <c:showVal val="0"/>
          <c:showCatName val="0"/>
          <c:showSerName val="0"/>
          <c:showPercent val="0"/>
          <c:showBubbleSize val="0"/>
        </c:dLbls>
        <c:axId val="290771456"/>
        <c:axId val="290772032"/>
      </c:scatterChart>
      <c:valAx>
        <c:axId val="290771456"/>
        <c:scaling>
          <c:orientation val="minMax"/>
          <c:min val="10"/>
        </c:scaling>
        <c:delete val="0"/>
        <c:axPos val="b"/>
        <c:title>
          <c:tx>
            <c:rich>
              <a:bodyPr/>
              <a:lstStyle/>
              <a:p>
                <a:pPr>
                  <a:defRPr sz="1600"/>
                </a:pPr>
                <a:r>
                  <a:rPr lang="en-US"/>
                  <a:t>ACT Score</a:t>
                </a:r>
              </a:p>
            </c:rich>
          </c:tx>
          <c:layout/>
          <c:overlay val="0"/>
        </c:title>
        <c:numFmt formatCode="General" sourceLinked="1"/>
        <c:majorTickMark val="out"/>
        <c:minorTickMark val="in"/>
        <c:tickLblPos val="nextTo"/>
        <c:spPr>
          <a:ln w="12700">
            <a:solidFill>
              <a:sysClr val="windowText" lastClr="000000"/>
            </a:solidFill>
          </a:ln>
        </c:spPr>
        <c:crossAx val="290772032"/>
        <c:crossesAt val="-200"/>
        <c:crossBetween val="midCat"/>
      </c:valAx>
      <c:valAx>
        <c:axId val="290772032"/>
        <c:scaling>
          <c:orientation val="minMax"/>
        </c:scaling>
        <c:delete val="0"/>
        <c:axPos val="l"/>
        <c:title>
          <c:tx>
            <c:rich>
              <a:bodyPr rot="-5400000" vert="horz"/>
              <a:lstStyle/>
              <a:p>
                <a:pPr>
                  <a:defRPr sz="1600"/>
                </a:pPr>
                <a:r>
                  <a:rPr lang="en-US"/>
                  <a:t>Freshman</a:t>
                </a:r>
                <a:r>
                  <a:rPr lang="en-US" baseline="0"/>
                  <a:t> Year-End GPA</a:t>
                </a:r>
                <a:endParaRPr lang="en-US"/>
              </a:p>
            </c:rich>
          </c:tx>
          <c:layout/>
          <c:overlay val="0"/>
        </c:title>
        <c:numFmt formatCode="#,##0.0" sourceLinked="0"/>
        <c:majorTickMark val="cross"/>
        <c:minorTickMark val="in"/>
        <c:tickLblPos val="nextTo"/>
        <c:spPr>
          <a:noFill/>
          <a:ln w="12700">
            <a:solidFill>
              <a:schemeClr val="tx1"/>
            </a:solidFill>
          </a:ln>
        </c:spPr>
        <c:crossAx val="290771456"/>
        <c:crossesAt val="-200"/>
        <c:crossBetween val="midCat"/>
      </c:valAx>
      <c:spPr>
        <a:noFill/>
        <a:ln w="12700">
          <a:solidFill>
            <a:sysClr val="windowText" lastClr="000000"/>
          </a:solidFill>
        </a:ln>
      </c:spPr>
    </c:plotArea>
    <c:plotVisOnly val="1"/>
    <c:dispBlanksAs val="gap"/>
    <c:showDLblsOverMax val="0"/>
  </c:chart>
  <c:spPr>
    <a:ln>
      <a:noFill/>
    </a:ln>
  </c:spPr>
  <c:txPr>
    <a:bodyPr/>
    <a:lstStyle/>
    <a:p>
      <a:pPr>
        <a:defRPr sz="1400"/>
      </a:pPr>
      <a:endParaRPr lang="en-US"/>
    </a:p>
  </c:txPr>
  <c:printSettings>
    <c:headerFooter/>
    <c:pageMargins b="0.750000000000001" l="0.70000000000000062" r="0.70000000000000062" t="0.75000000000000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777383847961421"/>
          <c:y val="4.2999875015623072E-2"/>
          <c:w val="0.7731801587628776"/>
          <c:h val="0.74376752905886767"/>
        </c:manualLayout>
      </c:layout>
      <c:scatterChart>
        <c:scatterStyle val="lineMarker"/>
        <c:varyColors val="0"/>
        <c:ser>
          <c:idx val="0"/>
          <c:order val="0"/>
          <c:spPr>
            <a:ln w="19050">
              <a:noFill/>
              <a:prstDash val="dash"/>
            </a:ln>
          </c:spPr>
          <c:trendline>
            <c:trendlineType val="linear"/>
            <c:dispRSqr val="0"/>
            <c:dispEq val="0"/>
          </c:trendline>
          <c:trendline>
            <c:trendlineType val="linear"/>
            <c:dispRSqr val="0"/>
            <c:dispEq val="0"/>
          </c:trendline>
          <c:xVal>
            <c:numRef>
              <c:f>'Prob 2 Manual Solution'!$C$5:$C$124</c:f>
              <c:numCache>
                <c:formatCode>General</c:formatCode>
                <c:ptCount val="120"/>
                <c:pt idx="0">
                  <c:v>21</c:v>
                </c:pt>
                <c:pt idx="1">
                  <c:v>14</c:v>
                </c:pt>
                <c:pt idx="2">
                  <c:v>28</c:v>
                </c:pt>
                <c:pt idx="3">
                  <c:v>22</c:v>
                </c:pt>
                <c:pt idx="4">
                  <c:v>21</c:v>
                </c:pt>
                <c:pt idx="5">
                  <c:v>31</c:v>
                </c:pt>
                <c:pt idx="6">
                  <c:v>32</c:v>
                </c:pt>
                <c:pt idx="7">
                  <c:v>27</c:v>
                </c:pt>
                <c:pt idx="8">
                  <c:v>29</c:v>
                </c:pt>
                <c:pt idx="9">
                  <c:v>26</c:v>
                </c:pt>
                <c:pt idx="10">
                  <c:v>24</c:v>
                </c:pt>
                <c:pt idx="11">
                  <c:v>30</c:v>
                </c:pt>
                <c:pt idx="12">
                  <c:v>24</c:v>
                </c:pt>
                <c:pt idx="13">
                  <c:v>24</c:v>
                </c:pt>
                <c:pt idx="14">
                  <c:v>33</c:v>
                </c:pt>
                <c:pt idx="15">
                  <c:v>27</c:v>
                </c:pt>
                <c:pt idx="16">
                  <c:v>25</c:v>
                </c:pt>
                <c:pt idx="17">
                  <c:v>31</c:v>
                </c:pt>
                <c:pt idx="18">
                  <c:v>25</c:v>
                </c:pt>
                <c:pt idx="19">
                  <c:v>20</c:v>
                </c:pt>
                <c:pt idx="20">
                  <c:v>24</c:v>
                </c:pt>
                <c:pt idx="21">
                  <c:v>21</c:v>
                </c:pt>
                <c:pt idx="22">
                  <c:v>28</c:v>
                </c:pt>
                <c:pt idx="23">
                  <c:v>27</c:v>
                </c:pt>
                <c:pt idx="24">
                  <c:v>28</c:v>
                </c:pt>
                <c:pt idx="25">
                  <c:v>26</c:v>
                </c:pt>
                <c:pt idx="26">
                  <c:v>28</c:v>
                </c:pt>
                <c:pt idx="27">
                  <c:v>22</c:v>
                </c:pt>
                <c:pt idx="28">
                  <c:v>26</c:v>
                </c:pt>
                <c:pt idx="29">
                  <c:v>21</c:v>
                </c:pt>
                <c:pt idx="30">
                  <c:v>25</c:v>
                </c:pt>
                <c:pt idx="31">
                  <c:v>16</c:v>
                </c:pt>
                <c:pt idx="32">
                  <c:v>28</c:v>
                </c:pt>
                <c:pt idx="33">
                  <c:v>26</c:v>
                </c:pt>
                <c:pt idx="34">
                  <c:v>22</c:v>
                </c:pt>
                <c:pt idx="35">
                  <c:v>24</c:v>
                </c:pt>
                <c:pt idx="36">
                  <c:v>21</c:v>
                </c:pt>
                <c:pt idx="37">
                  <c:v>30</c:v>
                </c:pt>
                <c:pt idx="38">
                  <c:v>27</c:v>
                </c:pt>
                <c:pt idx="39">
                  <c:v>26</c:v>
                </c:pt>
                <c:pt idx="40">
                  <c:v>26</c:v>
                </c:pt>
                <c:pt idx="41">
                  <c:v>30</c:v>
                </c:pt>
                <c:pt idx="42">
                  <c:v>24</c:v>
                </c:pt>
                <c:pt idx="43">
                  <c:v>26</c:v>
                </c:pt>
                <c:pt idx="44">
                  <c:v>29</c:v>
                </c:pt>
                <c:pt idx="45">
                  <c:v>24</c:v>
                </c:pt>
                <c:pt idx="46">
                  <c:v>31</c:v>
                </c:pt>
                <c:pt idx="47">
                  <c:v>15</c:v>
                </c:pt>
                <c:pt idx="48">
                  <c:v>19</c:v>
                </c:pt>
                <c:pt idx="49">
                  <c:v>18</c:v>
                </c:pt>
                <c:pt idx="50">
                  <c:v>27</c:v>
                </c:pt>
                <c:pt idx="51">
                  <c:v>16</c:v>
                </c:pt>
                <c:pt idx="52">
                  <c:v>27</c:v>
                </c:pt>
                <c:pt idx="53">
                  <c:v>26</c:v>
                </c:pt>
                <c:pt idx="54">
                  <c:v>24</c:v>
                </c:pt>
                <c:pt idx="55">
                  <c:v>30</c:v>
                </c:pt>
                <c:pt idx="56">
                  <c:v>21</c:v>
                </c:pt>
                <c:pt idx="57">
                  <c:v>20</c:v>
                </c:pt>
                <c:pt idx="58">
                  <c:v>30</c:v>
                </c:pt>
                <c:pt idx="59">
                  <c:v>29</c:v>
                </c:pt>
                <c:pt idx="60">
                  <c:v>25</c:v>
                </c:pt>
                <c:pt idx="61">
                  <c:v>23</c:v>
                </c:pt>
                <c:pt idx="62">
                  <c:v>25</c:v>
                </c:pt>
                <c:pt idx="63">
                  <c:v>23</c:v>
                </c:pt>
                <c:pt idx="64">
                  <c:v>30</c:v>
                </c:pt>
                <c:pt idx="65">
                  <c:v>21</c:v>
                </c:pt>
                <c:pt idx="66">
                  <c:v>24</c:v>
                </c:pt>
                <c:pt idx="67">
                  <c:v>32</c:v>
                </c:pt>
                <c:pt idx="68">
                  <c:v>18</c:v>
                </c:pt>
                <c:pt idx="69">
                  <c:v>23</c:v>
                </c:pt>
                <c:pt idx="70">
                  <c:v>20</c:v>
                </c:pt>
                <c:pt idx="71">
                  <c:v>23</c:v>
                </c:pt>
                <c:pt idx="72">
                  <c:v>18</c:v>
                </c:pt>
                <c:pt idx="73">
                  <c:v>18</c:v>
                </c:pt>
                <c:pt idx="74">
                  <c:v>29</c:v>
                </c:pt>
                <c:pt idx="75">
                  <c:v>20</c:v>
                </c:pt>
                <c:pt idx="76">
                  <c:v>23</c:v>
                </c:pt>
                <c:pt idx="77">
                  <c:v>26</c:v>
                </c:pt>
                <c:pt idx="78">
                  <c:v>28</c:v>
                </c:pt>
                <c:pt idx="79">
                  <c:v>34</c:v>
                </c:pt>
                <c:pt idx="80">
                  <c:v>20</c:v>
                </c:pt>
                <c:pt idx="81">
                  <c:v>20</c:v>
                </c:pt>
                <c:pt idx="82">
                  <c:v>26</c:v>
                </c:pt>
                <c:pt idx="83">
                  <c:v>32</c:v>
                </c:pt>
                <c:pt idx="84">
                  <c:v>25</c:v>
                </c:pt>
                <c:pt idx="85">
                  <c:v>27</c:v>
                </c:pt>
                <c:pt idx="86">
                  <c:v>27</c:v>
                </c:pt>
                <c:pt idx="87">
                  <c:v>29</c:v>
                </c:pt>
                <c:pt idx="88">
                  <c:v>19</c:v>
                </c:pt>
                <c:pt idx="89">
                  <c:v>21</c:v>
                </c:pt>
                <c:pt idx="90">
                  <c:v>24</c:v>
                </c:pt>
                <c:pt idx="91">
                  <c:v>27</c:v>
                </c:pt>
                <c:pt idx="92">
                  <c:v>25</c:v>
                </c:pt>
                <c:pt idx="93">
                  <c:v>18</c:v>
                </c:pt>
                <c:pt idx="94">
                  <c:v>29</c:v>
                </c:pt>
                <c:pt idx="95">
                  <c:v>24</c:v>
                </c:pt>
                <c:pt idx="96">
                  <c:v>27</c:v>
                </c:pt>
                <c:pt idx="97">
                  <c:v>21</c:v>
                </c:pt>
                <c:pt idx="98">
                  <c:v>19</c:v>
                </c:pt>
                <c:pt idx="99">
                  <c:v>18</c:v>
                </c:pt>
                <c:pt idx="100">
                  <c:v>25</c:v>
                </c:pt>
                <c:pt idx="101">
                  <c:v>18</c:v>
                </c:pt>
                <c:pt idx="102">
                  <c:v>20</c:v>
                </c:pt>
                <c:pt idx="103">
                  <c:v>32</c:v>
                </c:pt>
                <c:pt idx="104">
                  <c:v>24</c:v>
                </c:pt>
                <c:pt idx="105">
                  <c:v>35</c:v>
                </c:pt>
                <c:pt idx="106">
                  <c:v>25</c:v>
                </c:pt>
                <c:pt idx="107">
                  <c:v>28</c:v>
                </c:pt>
                <c:pt idx="108">
                  <c:v>28</c:v>
                </c:pt>
                <c:pt idx="109">
                  <c:v>25</c:v>
                </c:pt>
                <c:pt idx="110">
                  <c:v>22</c:v>
                </c:pt>
                <c:pt idx="111">
                  <c:v>30</c:v>
                </c:pt>
                <c:pt idx="112">
                  <c:v>20</c:v>
                </c:pt>
                <c:pt idx="113">
                  <c:v>20</c:v>
                </c:pt>
                <c:pt idx="114">
                  <c:v>31</c:v>
                </c:pt>
                <c:pt idx="115">
                  <c:v>20</c:v>
                </c:pt>
                <c:pt idx="116">
                  <c:v>29</c:v>
                </c:pt>
                <c:pt idx="117">
                  <c:v>28</c:v>
                </c:pt>
                <c:pt idx="118">
                  <c:v>16</c:v>
                </c:pt>
                <c:pt idx="119">
                  <c:v>28</c:v>
                </c:pt>
              </c:numCache>
            </c:numRef>
          </c:xVal>
          <c:yVal>
            <c:numRef>
              <c:f>'Prob 2 Manual Solution'!$I$5:$I$124</c:f>
              <c:numCache>
                <c:formatCode>General</c:formatCode>
                <c:ptCount val="120"/>
                <c:pt idx="0">
                  <c:v>0.96758104772209119</c:v>
                </c:pt>
                <c:pt idx="1">
                  <c:v>1.2273709360589082</c:v>
                </c:pt>
                <c:pt idx="2">
                  <c:v>0.57679115938527437</c:v>
                </c:pt>
                <c:pt idx="3">
                  <c:v>-0.42824607918316815</c:v>
                </c:pt>
                <c:pt idx="4">
                  <c:v>9.8581047722091419E-2</c:v>
                </c:pt>
                <c:pt idx="5">
                  <c:v>0.54730977866949626</c:v>
                </c:pt>
                <c:pt idx="6">
                  <c:v>-0.39451734823576379</c:v>
                </c:pt>
                <c:pt idx="7">
                  <c:v>0.79861828629053422</c:v>
                </c:pt>
                <c:pt idx="8">
                  <c:v>-2.7400359675199848</c:v>
                </c:pt>
                <c:pt idx="9">
                  <c:v>5.4445413195793435E-2</c:v>
                </c:pt>
                <c:pt idx="10">
                  <c:v>0.26409966700631271</c:v>
                </c:pt>
                <c:pt idx="11">
                  <c:v>0.25913690557475499</c:v>
                </c:pt>
                <c:pt idx="12">
                  <c:v>3.7099667006312842E-2</c:v>
                </c:pt>
                <c:pt idx="13">
                  <c:v>-3.2900332993687442E-2</c:v>
                </c:pt>
                <c:pt idx="14">
                  <c:v>-0.150344475141023</c:v>
                </c:pt>
                <c:pt idx="15">
                  <c:v>-0.19938171370946556</c:v>
                </c:pt>
                <c:pt idx="16">
                  <c:v>0.43727254010105288</c:v>
                </c:pt>
                <c:pt idx="17">
                  <c:v>-0.30469022133050405</c:v>
                </c:pt>
                <c:pt idx="18">
                  <c:v>-0.13772745989894686</c:v>
                </c:pt>
                <c:pt idx="19">
                  <c:v>-0.77259182537264914</c:v>
                </c:pt>
                <c:pt idx="20">
                  <c:v>-0.48290033299368718</c:v>
                </c:pt>
                <c:pt idx="21">
                  <c:v>0.4275810477220916</c:v>
                </c:pt>
                <c:pt idx="22">
                  <c:v>0.52979115938527421</c:v>
                </c:pt>
                <c:pt idx="23">
                  <c:v>0.76261828629053419</c:v>
                </c:pt>
                <c:pt idx="24">
                  <c:v>0.35479115938527439</c:v>
                </c:pt>
                <c:pt idx="25">
                  <c:v>-2.2554586804206522E-2</c:v>
                </c:pt>
                <c:pt idx="26">
                  <c:v>-0.78120884061472573</c:v>
                </c:pt>
                <c:pt idx="27">
                  <c:v>-0.389246079183168</c:v>
                </c:pt>
                <c:pt idx="28">
                  <c:v>0.7474454131957935</c:v>
                </c:pt>
                <c:pt idx="29">
                  <c:v>0.13058104772209145</c:v>
                </c:pt>
                <c:pt idx="30">
                  <c:v>0.84227254010105312</c:v>
                </c:pt>
                <c:pt idx="31">
                  <c:v>-0.36028331775161071</c:v>
                </c:pt>
                <c:pt idx="32">
                  <c:v>-0.27220884061472583</c:v>
                </c:pt>
                <c:pt idx="33">
                  <c:v>0.2514454131957935</c:v>
                </c:pt>
                <c:pt idx="34">
                  <c:v>-0.11124607918316798</c:v>
                </c:pt>
                <c:pt idx="35">
                  <c:v>2.6099667006312721E-2</c:v>
                </c:pt>
                <c:pt idx="36">
                  <c:v>0.45158104772209118</c:v>
                </c:pt>
                <c:pt idx="37">
                  <c:v>1.1136905574755218E-2</c:v>
                </c:pt>
                <c:pt idx="38">
                  <c:v>0.3866182862905343</c:v>
                </c:pt>
                <c:pt idx="39">
                  <c:v>0.52244541319579341</c:v>
                </c:pt>
                <c:pt idx="40">
                  <c:v>-0.1455545868042063</c:v>
                </c:pt>
                <c:pt idx="41">
                  <c:v>-0.6248630944252449</c:v>
                </c:pt>
                <c:pt idx="42">
                  <c:v>-0.50590033299368731</c:v>
                </c:pt>
                <c:pt idx="43">
                  <c:v>-0.8735545868042065</c:v>
                </c:pt>
                <c:pt idx="44">
                  <c:v>-1.1710359675199848</c:v>
                </c:pt>
                <c:pt idx="45">
                  <c:v>-0.42890033299368735</c:v>
                </c:pt>
                <c:pt idx="46">
                  <c:v>-1.1346902213305041</c:v>
                </c:pt>
                <c:pt idx="47">
                  <c:v>-0.69645619084635113</c:v>
                </c:pt>
                <c:pt idx="48">
                  <c:v>0.10023530153261051</c:v>
                </c:pt>
                <c:pt idx="49">
                  <c:v>0.99306242843787018</c:v>
                </c:pt>
                <c:pt idx="50">
                  <c:v>-0.29138171370946564</c:v>
                </c:pt>
                <c:pt idx="51">
                  <c:v>0.61671668224838916</c:v>
                </c:pt>
                <c:pt idx="52">
                  <c:v>0.14261828629053452</c:v>
                </c:pt>
                <c:pt idx="53">
                  <c:v>-0.17155458680420654</c:v>
                </c:pt>
                <c:pt idx="54">
                  <c:v>0.50109966700631281</c:v>
                </c:pt>
                <c:pt idx="55">
                  <c:v>0.41213690557475502</c:v>
                </c:pt>
                <c:pt idx="56">
                  <c:v>0.23058104772209154</c:v>
                </c:pt>
                <c:pt idx="57">
                  <c:v>-0.69659182537264908</c:v>
                </c:pt>
                <c:pt idx="58">
                  <c:v>4.4136905574755136E-2</c:v>
                </c:pt>
                <c:pt idx="59">
                  <c:v>0.69596403248001515</c:v>
                </c:pt>
                <c:pt idx="60">
                  <c:v>-0.16272745989894677</c:v>
                </c:pt>
                <c:pt idx="61">
                  <c:v>-0.29107320608842757</c:v>
                </c:pt>
                <c:pt idx="62">
                  <c:v>0.28527254010105318</c:v>
                </c:pt>
                <c:pt idx="63">
                  <c:v>0.59892679391157211</c:v>
                </c:pt>
                <c:pt idx="64">
                  <c:v>-0.63686309442524491</c:v>
                </c:pt>
                <c:pt idx="65">
                  <c:v>-0.47741895227790865</c:v>
                </c:pt>
                <c:pt idx="66">
                  <c:v>-0.39090033299368754</c:v>
                </c:pt>
                <c:pt idx="67">
                  <c:v>0.35748265176423599</c:v>
                </c:pt>
                <c:pt idx="68">
                  <c:v>-1.0069375715621298</c:v>
                </c:pt>
                <c:pt idx="69">
                  <c:v>0.50892679391157225</c:v>
                </c:pt>
                <c:pt idx="70">
                  <c:v>0.14840817462735112</c:v>
                </c:pt>
                <c:pt idx="71">
                  <c:v>-4.1073206088427572E-2</c:v>
                </c:pt>
                <c:pt idx="72">
                  <c:v>-0.33093757156212966</c:v>
                </c:pt>
                <c:pt idx="73">
                  <c:v>-0.11293757156212969</c:v>
                </c:pt>
                <c:pt idx="74">
                  <c:v>0.67996403248001513</c:v>
                </c:pt>
                <c:pt idx="75">
                  <c:v>-5.6591825372648952E-2</c:v>
                </c:pt>
                <c:pt idx="76">
                  <c:v>0.21492679391157221</c:v>
                </c:pt>
                <c:pt idx="77">
                  <c:v>-3.9554586804206426E-2</c:v>
                </c:pt>
                <c:pt idx="78">
                  <c:v>0.79879115938527434</c:v>
                </c:pt>
                <c:pt idx="79">
                  <c:v>7.6828397953716987E-2</c:v>
                </c:pt>
                <c:pt idx="80">
                  <c:v>0.43240817462735093</c:v>
                </c:pt>
                <c:pt idx="81">
                  <c:v>0.18140817462735104</c:v>
                </c:pt>
                <c:pt idx="82">
                  <c:v>-1.0445545868042063</c:v>
                </c:pt>
                <c:pt idx="83">
                  <c:v>0.51848265176423602</c:v>
                </c:pt>
                <c:pt idx="84">
                  <c:v>0.12327254010105326</c:v>
                </c:pt>
                <c:pt idx="85">
                  <c:v>-0.24238171370946571</c:v>
                </c:pt>
                <c:pt idx="86">
                  <c:v>0.18261828629053456</c:v>
                </c:pt>
                <c:pt idx="87">
                  <c:v>0.71596403248001517</c:v>
                </c:pt>
                <c:pt idx="88">
                  <c:v>0.95623530153261038</c:v>
                </c:pt>
                <c:pt idx="89">
                  <c:v>-0.42341895227790882</c:v>
                </c:pt>
                <c:pt idx="90">
                  <c:v>0.84009966700631278</c:v>
                </c:pt>
                <c:pt idx="91">
                  <c:v>-0.97938171370946581</c:v>
                </c:pt>
                <c:pt idx="92">
                  <c:v>0.3442725401010529</c:v>
                </c:pt>
                <c:pt idx="93">
                  <c:v>0.21106242843787015</c:v>
                </c:pt>
                <c:pt idx="94">
                  <c:v>0.50996403248001521</c:v>
                </c:pt>
                <c:pt idx="95">
                  <c:v>0.78709966700631284</c:v>
                </c:pt>
                <c:pt idx="96">
                  <c:v>-4.9381713709465647E-2</c:v>
                </c:pt>
                <c:pt idx="97">
                  <c:v>-5.4418952277908605E-2</c:v>
                </c:pt>
                <c:pt idx="98">
                  <c:v>-0.10476469846738956</c:v>
                </c:pt>
                <c:pt idx="99">
                  <c:v>-0.50193757156212992</c:v>
                </c:pt>
                <c:pt idx="100">
                  <c:v>-1.243727459898947</c:v>
                </c:pt>
                <c:pt idx="101">
                  <c:v>-1.2299375715621299</c:v>
                </c:pt>
                <c:pt idx="102">
                  <c:v>-1.1591825372649023E-2</c:v>
                </c:pt>
                <c:pt idx="103">
                  <c:v>0.23448265176423622</c:v>
                </c:pt>
                <c:pt idx="104">
                  <c:v>-0.1319003329936872</c:v>
                </c:pt>
                <c:pt idx="105">
                  <c:v>0.24300127104845792</c:v>
                </c:pt>
                <c:pt idx="106">
                  <c:v>-0.2847274598989471</c:v>
                </c:pt>
                <c:pt idx="107">
                  <c:v>0.41979115938527434</c:v>
                </c:pt>
                <c:pt idx="108">
                  <c:v>0.59079115938527416</c:v>
                </c:pt>
                <c:pt idx="109">
                  <c:v>-0.21772745989894693</c:v>
                </c:pt>
                <c:pt idx="110">
                  <c:v>0.45075392081683185</c:v>
                </c:pt>
                <c:pt idx="111">
                  <c:v>0.32113690557475527</c:v>
                </c:pt>
                <c:pt idx="112">
                  <c:v>-0.4965918253726489</c:v>
                </c:pt>
                <c:pt idx="113">
                  <c:v>-0.60459182537264899</c:v>
                </c:pt>
                <c:pt idx="114">
                  <c:v>-1.831690221330504</c:v>
                </c:pt>
                <c:pt idx="115">
                  <c:v>0.99440817462735076</c:v>
                </c:pt>
                <c:pt idx="116">
                  <c:v>0.55996403248001503</c:v>
                </c:pt>
                <c:pt idx="117">
                  <c:v>0.71279115938527449</c:v>
                </c:pt>
                <c:pt idx="118">
                  <c:v>-0.87528331775161061</c:v>
                </c:pt>
                <c:pt idx="119">
                  <c:v>-0.25320884061472571</c:v>
                </c:pt>
              </c:numCache>
            </c:numRef>
          </c:yVal>
          <c:smooth val="0"/>
        </c:ser>
        <c:dLbls>
          <c:showLegendKey val="0"/>
          <c:showVal val="0"/>
          <c:showCatName val="0"/>
          <c:showSerName val="0"/>
          <c:showPercent val="0"/>
          <c:showBubbleSize val="0"/>
        </c:dLbls>
        <c:axId val="290770304"/>
        <c:axId val="290774336"/>
      </c:scatterChart>
      <c:valAx>
        <c:axId val="290770304"/>
        <c:scaling>
          <c:orientation val="minMax"/>
          <c:min val="10"/>
        </c:scaling>
        <c:delete val="0"/>
        <c:axPos val="b"/>
        <c:title>
          <c:tx>
            <c:rich>
              <a:bodyPr/>
              <a:lstStyle/>
              <a:p>
                <a:pPr>
                  <a:defRPr sz="1600"/>
                </a:pPr>
                <a:r>
                  <a:rPr lang="en-US"/>
                  <a:t>ACT Score</a:t>
                </a:r>
              </a:p>
            </c:rich>
          </c:tx>
          <c:layout/>
          <c:overlay val="0"/>
        </c:title>
        <c:numFmt formatCode="General" sourceLinked="1"/>
        <c:majorTickMark val="out"/>
        <c:minorTickMark val="in"/>
        <c:tickLblPos val="nextTo"/>
        <c:spPr>
          <a:ln w="12700">
            <a:solidFill>
              <a:sysClr val="windowText" lastClr="000000"/>
            </a:solidFill>
          </a:ln>
        </c:spPr>
        <c:crossAx val="290774336"/>
        <c:crossesAt val="-200"/>
        <c:crossBetween val="midCat"/>
      </c:valAx>
      <c:valAx>
        <c:axId val="290774336"/>
        <c:scaling>
          <c:orientation val="minMax"/>
        </c:scaling>
        <c:delete val="0"/>
        <c:axPos val="l"/>
        <c:title>
          <c:tx>
            <c:rich>
              <a:bodyPr rot="-5400000" vert="horz"/>
              <a:lstStyle/>
              <a:p>
                <a:pPr>
                  <a:defRPr sz="1600"/>
                </a:pPr>
                <a:r>
                  <a:rPr lang="en-US"/>
                  <a:t>Residual</a:t>
                </a:r>
              </a:p>
            </c:rich>
          </c:tx>
          <c:layout/>
          <c:overlay val="0"/>
        </c:title>
        <c:numFmt formatCode="#,##0.0" sourceLinked="0"/>
        <c:majorTickMark val="cross"/>
        <c:minorTickMark val="in"/>
        <c:tickLblPos val="nextTo"/>
        <c:spPr>
          <a:noFill/>
          <a:ln w="12700">
            <a:solidFill>
              <a:schemeClr val="tx1"/>
            </a:solidFill>
          </a:ln>
        </c:spPr>
        <c:crossAx val="290770304"/>
        <c:crossesAt val="-200"/>
        <c:crossBetween val="midCat"/>
      </c:valAx>
      <c:spPr>
        <a:noFill/>
        <a:ln w="12700">
          <a:solidFill>
            <a:sysClr val="windowText" lastClr="000000"/>
          </a:solidFill>
        </a:ln>
      </c:spPr>
    </c:plotArea>
    <c:plotVisOnly val="1"/>
    <c:dispBlanksAs val="gap"/>
    <c:showDLblsOverMax val="0"/>
  </c:chart>
  <c:spPr>
    <a:ln>
      <a:noFill/>
    </a:ln>
  </c:spPr>
  <c:txPr>
    <a:bodyPr/>
    <a:lstStyle/>
    <a:p>
      <a:pPr>
        <a:defRPr sz="1400"/>
      </a:pPr>
      <a:endParaRPr lang="en-US"/>
    </a:p>
  </c:txPr>
  <c:printSettings>
    <c:headerFooter/>
    <c:pageMargins b="0.75000000000000122" l="0.70000000000000062" r="0.70000000000000062" t="0.750000000000001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777383847961421"/>
          <c:y val="4.2999875015623072E-2"/>
          <c:w val="0.7731801587628776"/>
          <c:h val="0.74376752905886767"/>
        </c:manualLayout>
      </c:layout>
      <c:scatterChart>
        <c:scatterStyle val="lineMarker"/>
        <c:varyColors val="0"/>
        <c:ser>
          <c:idx val="0"/>
          <c:order val="0"/>
          <c:spPr>
            <a:ln w="19050">
              <a:noFill/>
              <a:prstDash val="dash"/>
            </a:ln>
          </c:spPr>
          <c:xVal>
            <c:numRef>
              <c:f>'Prob 2 Manual Solution'!$C$5:$C$124</c:f>
              <c:numCache>
                <c:formatCode>General</c:formatCode>
                <c:ptCount val="120"/>
                <c:pt idx="0">
                  <c:v>21</c:v>
                </c:pt>
                <c:pt idx="1">
                  <c:v>14</c:v>
                </c:pt>
                <c:pt idx="2">
                  <c:v>28</c:v>
                </c:pt>
                <c:pt idx="3">
                  <c:v>22</c:v>
                </c:pt>
                <c:pt idx="4">
                  <c:v>21</c:v>
                </c:pt>
                <c:pt idx="5">
                  <c:v>31</c:v>
                </c:pt>
                <c:pt idx="6">
                  <c:v>32</c:v>
                </c:pt>
                <c:pt idx="7">
                  <c:v>27</c:v>
                </c:pt>
                <c:pt idx="8">
                  <c:v>29</c:v>
                </c:pt>
                <c:pt idx="9">
                  <c:v>26</c:v>
                </c:pt>
                <c:pt idx="10">
                  <c:v>24</c:v>
                </c:pt>
                <c:pt idx="11">
                  <c:v>30</c:v>
                </c:pt>
                <c:pt idx="12">
                  <c:v>24</c:v>
                </c:pt>
                <c:pt idx="13">
                  <c:v>24</c:v>
                </c:pt>
                <c:pt idx="14">
                  <c:v>33</c:v>
                </c:pt>
                <c:pt idx="15">
                  <c:v>27</c:v>
                </c:pt>
                <c:pt idx="16">
                  <c:v>25</c:v>
                </c:pt>
                <c:pt idx="17">
                  <c:v>31</c:v>
                </c:pt>
                <c:pt idx="18">
                  <c:v>25</c:v>
                </c:pt>
                <c:pt idx="19">
                  <c:v>20</c:v>
                </c:pt>
                <c:pt idx="20">
                  <c:v>24</c:v>
                </c:pt>
                <c:pt idx="21">
                  <c:v>21</c:v>
                </c:pt>
                <c:pt idx="22">
                  <c:v>28</c:v>
                </c:pt>
                <c:pt idx="23">
                  <c:v>27</c:v>
                </c:pt>
                <c:pt idx="24">
                  <c:v>28</c:v>
                </c:pt>
                <c:pt idx="25">
                  <c:v>26</c:v>
                </c:pt>
                <c:pt idx="26">
                  <c:v>28</c:v>
                </c:pt>
                <c:pt idx="27">
                  <c:v>22</c:v>
                </c:pt>
                <c:pt idx="28">
                  <c:v>26</c:v>
                </c:pt>
                <c:pt idx="29">
                  <c:v>21</c:v>
                </c:pt>
                <c:pt idx="30">
                  <c:v>25</c:v>
                </c:pt>
                <c:pt idx="31">
                  <c:v>16</c:v>
                </c:pt>
                <c:pt idx="32">
                  <c:v>28</c:v>
                </c:pt>
                <c:pt idx="33">
                  <c:v>26</c:v>
                </c:pt>
                <c:pt idx="34">
                  <c:v>22</c:v>
                </c:pt>
                <c:pt idx="35">
                  <c:v>24</c:v>
                </c:pt>
                <c:pt idx="36">
                  <c:v>21</c:v>
                </c:pt>
                <c:pt idx="37">
                  <c:v>30</c:v>
                </c:pt>
                <c:pt idx="38">
                  <c:v>27</c:v>
                </c:pt>
                <c:pt idx="39">
                  <c:v>26</c:v>
                </c:pt>
                <c:pt idx="40">
                  <c:v>26</c:v>
                </c:pt>
                <c:pt idx="41">
                  <c:v>30</c:v>
                </c:pt>
                <c:pt idx="42">
                  <c:v>24</c:v>
                </c:pt>
                <c:pt idx="43">
                  <c:v>26</c:v>
                </c:pt>
                <c:pt idx="44">
                  <c:v>29</c:v>
                </c:pt>
                <c:pt idx="45">
                  <c:v>24</c:v>
                </c:pt>
                <c:pt idx="46">
                  <c:v>31</c:v>
                </c:pt>
                <c:pt idx="47">
                  <c:v>15</c:v>
                </c:pt>
                <c:pt idx="48">
                  <c:v>19</c:v>
                </c:pt>
                <c:pt idx="49">
                  <c:v>18</c:v>
                </c:pt>
                <c:pt idx="50">
                  <c:v>27</c:v>
                </c:pt>
                <c:pt idx="51">
                  <c:v>16</c:v>
                </c:pt>
                <c:pt idx="52">
                  <c:v>27</c:v>
                </c:pt>
                <c:pt idx="53">
                  <c:v>26</c:v>
                </c:pt>
                <c:pt idx="54">
                  <c:v>24</c:v>
                </c:pt>
                <c:pt idx="55">
                  <c:v>30</c:v>
                </c:pt>
                <c:pt idx="56">
                  <c:v>21</c:v>
                </c:pt>
                <c:pt idx="57">
                  <c:v>20</c:v>
                </c:pt>
                <c:pt idx="58">
                  <c:v>30</c:v>
                </c:pt>
                <c:pt idx="59">
                  <c:v>29</c:v>
                </c:pt>
                <c:pt idx="60">
                  <c:v>25</c:v>
                </c:pt>
                <c:pt idx="61">
                  <c:v>23</c:v>
                </c:pt>
                <c:pt idx="62">
                  <c:v>25</c:v>
                </c:pt>
                <c:pt idx="63">
                  <c:v>23</c:v>
                </c:pt>
                <c:pt idx="64">
                  <c:v>30</c:v>
                </c:pt>
                <c:pt idx="65">
                  <c:v>21</c:v>
                </c:pt>
                <c:pt idx="66">
                  <c:v>24</c:v>
                </c:pt>
                <c:pt idx="67">
                  <c:v>32</c:v>
                </c:pt>
                <c:pt idx="68">
                  <c:v>18</c:v>
                </c:pt>
                <c:pt idx="69">
                  <c:v>23</c:v>
                </c:pt>
                <c:pt idx="70">
                  <c:v>20</c:v>
                </c:pt>
                <c:pt idx="71">
                  <c:v>23</c:v>
                </c:pt>
                <c:pt idx="72">
                  <c:v>18</c:v>
                </c:pt>
                <c:pt idx="73">
                  <c:v>18</c:v>
                </c:pt>
                <c:pt idx="74">
                  <c:v>29</c:v>
                </c:pt>
                <c:pt idx="75">
                  <c:v>20</c:v>
                </c:pt>
                <c:pt idx="76">
                  <c:v>23</c:v>
                </c:pt>
                <c:pt idx="77">
                  <c:v>26</c:v>
                </c:pt>
                <c:pt idx="78">
                  <c:v>28</c:v>
                </c:pt>
                <c:pt idx="79">
                  <c:v>34</c:v>
                </c:pt>
                <c:pt idx="80">
                  <c:v>20</c:v>
                </c:pt>
                <c:pt idx="81">
                  <c:v>20</c:v>
                </c:pt>
                <c:pt idx="82">
                  <c:v>26</c:v>
                </c:pt>
                <c:pt idx="83">
                  <c:v>32</c:v>
                </c:pt>
                <c:pt idx="84">
                  <c:v>25</c:v>
                </c:pt>
                <c:pt idx="85">
                  <c:v>27</c:v>
                </c:pt>
                <c:pt idx="86">
                  <c:v>27</c:v>
                </c:pt>
                <c:pt idx="87">
                  <c:v>29</c:v>
                </c:pt>
                <c:pt idx="88">
                  <c:v>19</c:v>
                </c:pt>
                <c:pt idx="89">
                  <c:v>21</c:v>
                </c:pt>
                <c:pt idx="90">
                  <c:v>24</c:v>
                </c:pt>
                <c:pt idx="91">
                  <c:v>27</c:v>
                </c:pt>
                <c:pt idx="92">
                  <c:v>25</c:v>
                </c:pt>
                <c:pt idx="93">
                  <c:v>18</c:v>
                </c:pt>
                <c:pt idx="94">
                  <c:v>29</c:v>
                </c:pt>
                <c:pt idx="95">
                  <c:v>24</c:v>
                </c:pt>
                <c:pt idx="96">
                  <c:v>27</c:v>
                </c:pt>
                <c:pt idx="97">
                  <c:v>21</c:v>
                </c:pt>
                <c:pt idx="98">
                  <c:v>19</c:v>
                </c:pt>
                <c:pt idx="99">
                  <c:v>18</c:v>
                </c:pt>
                <c:pt idx="100">
                  <c:v>25</c:v>
                </c:pt>
                <c:pt idx="101">
                  <c:v>18</c:v>
                </c:pt>
                <c:pt idx="102">
                  <c:v>20</c:v>
                </c:pt>
                <c:pt idx="103">
                  <c:v>32</c:v>
                </c:pt>
                <c:pt idx="104">
                  <c:v>24</c:v>
                </c:pt>
                <c:pt idx="105">
                  <c:v>35</c:v>
                </c:pt>
                <c:pt idx="106">
                  <c:v>25</c:v>
                </c:pt>
                <c:pt idx="107">
                  <c:v>28</c:v>
                </c:pt>
                <c:pt idx="108">
                  <c:v>28</c:v>
                </c:pt>
                <c:pt idx="109">
                  <c:v>25</c:v>
                </c:pt>
                <c:pt idx="110">
                  <c:v>22</c:v>
                </c:pt>
                <c:pt idx="111">
                  <c:v>30</c:v>
                </c:pt>
                <c:pt idx="112">
                  <c:v>20</c:v>
                </c:pt>
                <c:pt idx="113">
                  <c:v>20</c:v>
                </c:pt>
                <c:pt idx="114">
                  <c:v>31</c:v>
                </c:pt>
                <c:pt idx="115">
                  <c:v>20</c:v>
                </c:pt>
                <c:pt idx="116">
                  <c:v>29</c:v>
                </c:pt>
                <c:pt idx="117">
                  <c:v>28</c:v>
                </c:pt>
                <c:pt idx="118">
                  <c:v>16</c:v>
                </c:pt>
                <c:pt idx="119">
                  <c:v>28</c:v>
                </c:pt>
              </c:numCache>
            </c:numRef>
          </c:xVal>
          <c:yVal>
            <c:numRef>
              <c:f>'Prob 2 Manual Solution'!$J$5:$J$124</c:f>
              <c:numCache>
                <c:formatCode>General</c:formatCode>
                <c:ptCount val="120"/>
                <c:pt idx="0">
                  <c:v>1.5527879480072302</c:v>
                </c:pt>
                <c:pt idx="1">
                  <c:v>1.9697024882137038</c:v>
                </c:pt>
                <c:pt idx="2">
                  <c:v>0.92564272824390392</c:v>
                </c:pt>
                <c:pt idx="3">
                  <c:v>0.68725545224607154</c:v>
                </c:pt>
                <c:pt idx="4">
                  <c:v>0.15820427980184615</c:v>
                </c:pt>
                <c:pt idx="5">
                  <c:v>0.87833058547938225</c:v>
                </c:pt>
                <c:pt idx="6">
                  <c:v>0.63312710088986479</c:v>
                </c:pt>
                <c:pt idx="7">
                  <c:v>1.2816340842243397</c:v>
                </c:pt>
                <c:pt idx="8">
                  <c:v>4.397249034060656</c:v>
                </c:pt>
                <c:pt idx="9">
                  <c:v>8.7374780266452762E-2</c:v>
                </c:pt>
                <c:pt idx="10">
                  <c:v>0.42383093485095985</c:v>
                </c:pt>
                <c:pt idx="11">
                  <c:v>0.415866624101075</c:v>
                </c:pt>
                <c:pt idx="12">
                  <c:v>5.9538077908932147E-2</c:v>
                </c:pt>
                <c:pt idx="13">
                  <c:v>5.2798926434424936E-2</c:v>
                </c:pt>
                <c:pt idx="14">
                  <c:v>0.24127497081309676</c:v>
                </c:pt>
                <c:pt idx="15">
                  <c:v>0.31997063484237315</c:v>
                </c:pt>
                <c:pt idx="16">
                  <c:v>0.70174124623660805</c:v>
                </c:pt>
                <c:pt idx="17">
                  <c:v>0.48897123881404464</c:v>
                </c:pt>
                <c:pt idx="18">
                  <c:v>0.22102700372667813</c:v>
                </c:pt>
                <c:pt idx="19">
                  <c:v>1.2398664463218445</c:v>
                </c:pt>
                <c:pt idx="20">
                  <c:v>0.77496538292743145</c:v>
                </c:pt>
                <c:pt idx="21">
                  <c:v>0.68618820021562266</c:v>
                </c:pt>
                <c:pt idx="22">
                  <c:v>0.85021645389907852</c:v>
                </c:pt>
                <c:pt idx="23">
                  <c:v>1.2238607677048989</c:v>
                </c:pt>
                <c:pt idx="24">
                  <c:v>0.56937394304068722</c:v>
                </c:pt>
                <c:pt idx="25">
                  <c:v>3.6195924511239458E-2</c:v>
                </c:pt>
                <c:pt idx="26">
                  <c:v>1.2536951560172149</c:v>
                </c:pt>
                <c:pt idx="27">
                  <c:v>0.62466769268334399</c:v>
                </c:pt>
                <c:pt idx="28">
                  <c:v>1.1995111232656834</c:v>
                </c:pt>
                <c:pt idx="29">
                  <c:v>0.20955833893023781</c:v>
                </c:pt>
                <c:pt idx="30">
                  <c:v>1.3516910570803147</c:v>
                </c:pt>
                <c:pt idx="31">
                  <c:v>0.57818783758716608</c:v>
                </c:pt>
                <c:pt idx="32">
                  <c:v>0.43684465300623609</c:v>
                </c:pt>
                <c:pt idx="33">
                  <c:v>0.40352320677561365</c:v>
                </c:pt>
                <c:pt idx="34">
                  <c:v>0.17852930400544195</c:v>
                </c:pt>
                <c:pt idx="35">
                  <c:v>4.1885120083547341E-2</c:v>
                </c:pt>
                <c:pt idx="36">
                  <c:v>0.72470374456191566</c:v>
                </c:pt>
                <c:pt idx="37">
                  <c:v>1.7872665856040422E-2</c:v>
                </c:pt>
                <c:pt idx="38">
                  <c:v>0.6204505729462978</c:v>
                </c:pt>
                <c:pt idx="39">
                  <c:v>0.83842789501917991</c:v>
                </c:pt>
                <c:pt idx="40">
                  <c:v>0.23358808928599431</c:v>
                </c:pt>
                <c:pt idx="41">
                  <c:v>1.0027892593207428</c:v>
                </c:pt>
                <c:pt idx="42">
                  <c:v>0.81187611292596307</c:v>
                </c:pt>
                <c:pt idx="43">
                  <c:v>1.4018929344569036</c:v>
                </c:pt>
                <c:pt idx="44">
                  <c:v>1.8792953224217053</c:v>
                </c:pt>
                <c:pt idx="45">
                  <c:v>0.6883054081482709</c:v>
                </c:pt>
                <c:pt idx="46">
                  <c:v>1.820967147456702</c:v>
                </c:pt>
                <c:pt idx="47">
                  <c:v>1.1176828876580593</c:v>
                </c:pt>
                <c:pt idx="48">
                  <c:v>0.16085905005180753</c:v>
                </c:pt>
                <c:pt idx="49">
                  <c:v>1.5936808333807044</c:v>
                </c:pt>
                <c:pt idx="50">
                  <c:v>0.46761355483649913</c:v>
                </c:pt>
                <c:pt idx="51">
                  <c:v>0.98971578017653972</c:v>
                </c:pt>
                <c:pt idx="52">
                  <c:v>0.22887587209231222</c:v>
                </c:pt>
                <c:pt idx="53">
                  <c:v>0.27531326232781289</c:v>
                </c:pt>
                <c:pt idx="54">
                  <c:v>0.80417193527061037</c:v>
                </c:pt>
                <c:pt idx="55">
                  <c:v>0.66140321930869739</c:v>
                </c:pt>
                <c:pt idx="56">
                  <c:v>0.37003977370646168</c:v>
                </c:pt>
                <c:pt idx="57">
                  <c:v>1.1179005558919144</c:v>
                </c:pt>
                <c:pt idx="58">
                  <c:v>7.0831539332194132E-2</c:v>
                </c:pt>
                <c:pt idx="59">
                  <c:v>1.1168930648503923</c:v>
                </c:pt>
                <c:pt idx="60">
                  <c:v>0.26114736242073394</c:v>
                </c:pt>
                <c:pt idx="61">
                  <c:v>0.46711845737986324</c:v>
                </c:pt>
                <c:pt idx="62">
                  <c:v>0.45780946537674844</c:v>
                </c:pt>
                <c:pt idx="63">
                  <c:v>0.96116631212852766</c:v>
                </c:pt>
                <c:pt idx="64">
                  <c:v>1.0220470314938896</c:v>
                </c:pt>
                <c:pt idx="65">
                  <c:v>0.76616878450920278</c:v>
                </c:pt>
                <c:pt idx="66">
                  <c:v>0.62732246293330618</c:v>
                </c:pt>
                <c:pt idx="67">
                  <c:v>0.57369328862733748</c:v>
                </c:pt>
                <c:pt idx="68">
                  <c:v>1.6159478621437708</c:v>
                </c:pt>
                <c:pt idx="69">
                  <c:v>0.81673302082992649</c:v>
                </c:pt>
                <c:pt idx="70">
                  <c:v>0.23816756796717675</c:v>
                </c:pt>
                <c:pt idx="71">
                  <c:v>6.5914870439303858E-2</c:v>
                </c:pt>
                <c:pt idx="72">
                  <c:v>0.5310933630564979</c:v>
                </c:pt>
                <c:pt idx="73">
                  <c:v>0.18124383524433019</c:v>
                </c:pt>
                <c:pt idx="74">
                  <c:v>1.0912160352861964</c:v>
                </c:pt>
                <c:pt idx="75">
                  <c:v>9.0819373324082076E-2</c:v>
                </c:pt>
                <c:pt idx="76">
                  <c:v>0.34491760258782861</c:v>
                </c:pt>
                <c:pt idx="77">
                  <c:v>6.3477768423197342E-2</c:v>
                </c:pt>
                <c:pt idx="78">
                  <c:v>1.2819115134471206</c:v>
                </c:pt>
                <c:pt idx="79">
                  <c:v>0.12329531535171195</c:v>
                </c:pt>
                <c:pt idx="80">
                  <c:v>0.69393484273165185</c:v>
                </c:pt>
                <c:pt idx="81">
                  <c:v>0.29112644144333044</c:v>
                </c:pt>
                <c:pt idx="82">
                  <c:v>1.6763161879242459</c:v>
                </c:pt>
                <c:pt idx="83">
                  <c:v>0.83206839861705784</c:v>
                </c:pt>
                <c:pt idx="84">
                  <c:v>0.19782954103926606</c:v>
                </c:pt>
                <c:pt idx="85">
                  <c:v>0.38897765179614963</c:v>
                </c:pt>
                <c:pt idx="86">
                  <c:v>0.2930684460028018</c:v>
                </c:pt>
                <c:pt idx="87">
                  <c:v>1.1489893518056371</c:v>
                </c:pt>
                <c:pt idx="88">
                  <c:v>1.5345801317362826</c:v>
                </c:pt>
                <c:pt idx="89">
                  <c:v>0.67950880973004224</c:v>
                </c:pt>
                <c:pt idx="90">
                  <c:v>1.3482039991620087</c:v>
                </c:pt>
                <c:pt idx="91">
                  <c:v>1.5717258260969189</c:v>
                </c:pt>
                <c:pt idx="92">
                  <c:v>0.55249351189471996</c:v>
                </c:pt>
                <c:pt idx="93">
                  <c:v>0.33871601343063451</c:v>
                </c:pt>
                <c:pt idx="94">
                  <c:v>0.81839759616661611</c:v>
                </c:pt>
                <c:pt idx="95">
                  <c:v>1.2631488387306102</c:v>
                </c:pt>
                <c:pt idx="96">
                  <c:v>7.9248482678037663E-2</c:v>
                </c:pt>
                <c:pt idx="97">
                  <c:v>8.7332315405776226E-2</c:v>
                </c:pt>
                <c:pt idx="98">
                  <c:v>0.16812789123945127</c:v>
                </c:pt>
                <c:pt idx="99">
                  <c:v>0.80551661652384099</c:v>
                </c:pt>
                <c:pt idx="100">
                  <c:v>1.995951672351713</c:v>
                </c:pt>
                <c:pt idx="101">
                  <c:v>1.9738214616947498</c:v>
                </c:pt>
                <c:pt idx="102">
                  <c:v>1.8602727674781497E-2</c:v>
                </c:pt>
                <c:pt idx="103">
                  <c:v>0.37630112385258263</c:v>
                </c:pt>
                <c:pt idx="104">
                  <c:v>0.21167554686288606</c:v>
                </c:pt>
                <c:pt idx="105">
                  <c:v>0.38997192630302568</c:v>
                </c:pt>
                <c:pt idx="106">
                  <c:v>0.45693471284772746</c:v>
                </c:pt>
                <c:pt idx="107">
                  <c:v>0.67368687564523255</c:v>
                </c:pt>
                <c:pt idx="108">
                  <c:v>0.94811012911257486</c:v>
                </c:pt>
                <c:pt idx="109">
                  <c:v>0.34941215154765726</c:v>
                </c:pt>
                <c:pt idx="110">
                  <c:v>0.72337635943693535</c:v>
                </c:pt>
                <c:pt idx="111">
                  <c:v>0.51536511366233417</c:v>
                </c:pt>
                <c:pt idx="112">
                  <c:v>0.79693768633946649</c:v>
                </c:pt>
                <c:pt idx="113">
                  <c:v>0.97025763589778835</c:v>
                </c:pt>
                <c:pt idx="114">
                  <c:v>2.9395227478469814</c:v>
                </c:pt>
                <c:pt idx="115">
                  <c:v>1.5958405061740291</c:v>
                </c:pt>
                <c:pt idx="116">
                  <c:v>0.89863831355472767</c:v>
                </c:pt>
                <c:pt idx="117">
                  <c:v>1.1438974795395684</c:v>
                </c:pt>
                <c:pt idx="118">
                  <c:v>1.4046672266847182</c:v>
                </c:pt>
                <c:pt idx="119">
                  <c:v>0.4063531803987534</c:v>
                </c:pt>
              </c:numCache>
            </c:numRef>
          </c:yVal>
          <c:smooth val="0"/>
        </c:ser>
        <c:dLbls>
          <c:showLegendKey val="0"/>
          <c:showVal val="0"/>
          <c:showCatName val="0"/>
          <c:showSerName val="0"/>
          <c:showPercent val="0"/>
          <c:showBubbleSize val="0"/>
        </c:dLbls>
        <c:axId val="290773760"/>
        <c:axId val="65988288"/>
      </c:scatterChart>
      <c:valAx>
        <c:axId val="290773760"/>
        <c:scaling>
          <c:orientation val="minMax"/>
          <c:min val="10"/>
        </c:scaling>
        <c:delete val="0"/>
        <c:axPos val="b"/>
        <c:title>
          <c:tx>
            <c:rich>
              <a:bodyPr/>
              <a:lstStyle/>
              <a:p>
                <a:pPr>
                  <a:defRPr sz="1600"/>
                </a:pPr>
                <a:r>
                  <a:rPr lang="en-US"/>
                  <a:t>ACT Score</a:t>
                </a:r>
              </a:p>
            </c:rich>
          </c:tx>
          <c:overlay val="0"/>
        </c:title>
        <c:numFmt formatCode="General" sourceLinked="1"/>
        <c:majorTickMark val="out"/>
        <c:minorTickMark val="in"/>
        <c:tickLblPos val="nextTo"/>
        <c:spPr>
          <a:ln w="12700">
            <a:solidFill>
              <a:sysClr val="windowText" lastClr="000000"/>
            </a:solidFill>
          </a:ln>
        </c:spPr>
        <c:crossAx val="65988288"/>
        <c:crossesAt val="-200"/>
        <c:crossBetween val="midCat"/>
      </c:valAx>
      <c:valAx>
        <c:axId val="65988288"/>
        <c:scaling>
          <c:orientation val="minMax"/>
        </c:scaling>
        <c:delete val="0"/>
        <c:axPos val="l"/>
        <c:title>
          <c:tx>
            <c:rich>
              <a:bodyPr rot="-5400000" vert="horz"/>
              <a:lstStyle/>
              <a:p>
                <a:pPr>
                  <a:defRPr sz="1600"/>
                </a:pPr>
                <a:r>
                  <a:rPr lang="en-US"/>
                  <a:t>|Residual|/s</a:t>
                </a:r>
                <a:r>
                  <a:rPr lang="en-US" baseline="-25000"/>
                  <a:t>e</a:t>
                </a:r>
              </a:p>
            </c:rich>
          </c:tx>
          <c:overlay val="0"/>
        </c:title>
        <c:numFmt formatCode="#,##0.0" sourceLinked="0"/>
        <c:majorTickMark val="cross"/>
        <c:minorTickMark val="in"/>
        <c:tickLblPos val="nextTo"/>
        <c:spPr>
          <a:noFill/>
          <a:ln w="12700">
            <a:solidFill>
              <a:schemeClr val="tx1"/>
            </a:solidFill>
          </a:ln>
        </c:spPr>
        <c:crossAx val="290773760"/>
        <c:crossesAt val="-200"/>
        <c:crossBetween val="midCat"/>
      </c:valAx>
      <c:spPr>
        <a:noFill/>
        <a:ln w="12700">
          <a:solidFill>
            <a:sysClr val="windowText" lastClr="000000"/>
          </a:solidFill>
        </a:ln>
      </c:spPr>
    </c:plotArea>
    <c:plotVisOnly val="1"/>
    <c:dispBlanksAs val="gap"/>
    <c:showDLblsOverMax val="0"/>
  </c:chart>
  <c:spPr>
    <a:ln>
      <a:noFill/>
    </a:ln>
  </c:spPr>
  <c:txPr>
    <a:bodyPr/>
    <a:lstStyle/>
    <a:p>
      <a:pPr>
        <a:defRPr sz="1400"/>
      </a:pPr>
      <a:endParaRPr lang="en-US"/>
    </a:p>
  </c:txPr>
  <c:printSettings>
    <c:headerFooter/>
    <c:pageMargins b="0.75000000000000144" l="0.70000000000000062" r="0.70000000000000062" t="0.75000000000000144" header="0.30000000000000032" footer="0.30000000000000032"/>
    <c:pageSetup/>
  </c:printSettings>
  <c:userShapes r:id="rId2"/>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6" Type="http://schemas.openxmlformats.org/officeDocument/2006/relationships/image" Target="../media/image6.wmf"/><Relationship Id="rId5" Type="http://schemas.openxmlformats.org/officeDocument/2006/relationships/image" Target="../media/image5.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xdr:col>
      <xdr:colOff>57150</xdr:colOff>
      <xdr:row>26</xdr:row>
      <xdr:rowOff>176212</xdr:rowOff>
    </xdr:from>
    <xdr:to>
      <xdr:col>8</xdr:col>
      <xdr:colOff>228600</xdr:colOff>
      <xdr:row>45</xdr:row>
      <xdr:rowOff>76200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361949</xdr:colOff>
      <xdr:row>16</xdr:row>
      <xdr:rowOff>123825</xdr:rowOff>
    </xdr:from>
    <xdr:to>
      <xdr:col>18</xdr:col>
      <xdr:colOff>219074</xdr:colOff>
      <xdr:row>34</xdr:row>
      <xdr:rowOff>142875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257174</xdr:colOff>
      <xdr:row>12</xdr:row>
      <xdr:rowOff>133350</xdr:rowOff>
    </xdr:from>
    <xdr:to>
      <xdr:col>22</xdr:col>
      <xdr:colOff>114299</xdr:colOff>
      <xdr:row>30</xdr:row>
      <xdr:rowOff>152400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33</xdr:row>
      <xdr:rowOff>0</xdr:rowOff>
    </xdr:from>
    <xdr:to>
      <xdr:col>21</xdr:col>
      <xdr:colOff>466725</xdr:colOff>
      <xdr:row>51</xdr:row>
      <xdr:rowOff>19050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53</xdr:row>
      <xdr:rowOff>0</xdr:rowOff>
    </xdr:from>
    <xdr:to>
      <xdr:col>21</xdr:col>
      <xdr:colOff>466725</xdr:colOff>
      <xdr:row>71</xdr:row>
      <xdr:rowOff>19050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13</xdr:col>
          <xdr:colOff>0</xdr:colOff>
          <xdr:row>1</xdr:row>
          <xdr:rowOff>0</xdr:rowOff>
        </xdr:from>
        <xdr:to>
          <xdr:col>15</xdr:col>
          <xdr:colOff>447675</xdr:colOff>
          <xdr:row>3</xdr:row>
          <xdr:rowOff>47625</xdr:rowOff>
        </xdr:to>
        <xdr:sp macro="" textlink="">
          <xdr:nvSpPr>
            <xdr:cNvPr id="2049" name="Object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4</xdr:row>
          <xdr:rowOff>0</xdr:rowOff>
        </xdr:from>
        <xdr:to>
          <xdr:col>15</xdr:col>
          <xdr:colOff>314325</xdr:colOff>
          <xdr:row>6</xdr:row>
          <xdr:rowOff>28575</xdr:rowOff>
        </xdr:to>
        <xdr:sp macro="" textlink="">
          <xdr:nvSpPr>
            <xdr:cNvPr id="2050" name="Object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7</xdr:row>
          <xdr:rowOff>0</xdr:rowOff>
        </xdr:from>
        <xdr:to>
          <xdr:col>14</xdr:col>
          <xdr:colOff>161925</xdr:colOff>
          <xdr:row>8</xdr:row>
          <xdr:rowOff>38100</xdr:rowOff>
        </xdr:to>
        <xdr:sp macro="" textlink="">
          <xdr:nvSpPr>
            <xdr:cNvPr id="2051" name="Object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0</xdr:colOff>
          <xdr:row>1</xdr:row>
          <xdr:rowOff>0</xdr:rowOff>
        </xdr:from>
        <xdr:to>
          <xdr:col>18</xdr:col>
          <xdr:colOff>381000</xdr:colOff>
          <xdr:row>4</xdr:row>
          <xdr:rowOff>57150</xdr:rowOff>
        </xdr:to>
        <xdr:sp macro="" textlink="">
          <xdr:nvSpPr>
            <xdr:cNvPr id="2052" name="Object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0</xdr:colOff>
          <xdr:row>5</xdr:row>
          <xdr:rowOff>0</xdr:rowOff>
        </xdr:from>
        <xdr:to>
          <xdr:col>19</xdr:col>
          <xdr:colOff>266700</xdr:colOff>
          <xdr:row>7</xdr:row>
          <xdr:rowOff>142875</xdr:rowOff>
        </xdr:to>
        <xdr:sp macro="" textlink="">
          <xdr:nvSpPr>
            <xdr:cNvPr id="2053" name="Object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0</xdr:colOff>
          <xdr:row>9</xdr:row>
          <xdr:rowOff>0</xdr:rowOff>
        </xdr:from>
        <xdr:to>
          <xdr:col>19</xdr:col>
          <xdr:colOff>228600</xdr:colOff>
          <xdr:row>11</xdr:row>
          <xdr:rowOff>142875</xdr:rowOff>
        </xdr:to>
        <xdr:sp macro="" textlink="">
          <xdr:nvSpPr>
            <xdr:cNvPr id="2054" name="Object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xdr:wsDr>
</file>

<file path=xl/drawings/drawing4.xml><?xml version="1.0" encoding="utf-8"?>
<c:userShapes xmlns:c="http://schemas.openxmlformats.org/drawingml/2006/chart">
  <cdr:relSizeAnchor xmlns:cdr="http://schemas.openxmlformats.org/drawingml/2006/chartDrawing">
    <cdr:from>
      <cdr:x>0.61972</cdr:x>
      <cdr:y>0.09392</cdr:y>
    </cdr:from>
    <cdr:to>
      <cdr:x>0.67203</cdr:x>
      <cdr:y>0.17127</cdr:y>
    </cdr:to>
    <cdr:sp macro="" textlink="">
      <cdr:nvSpPr>
        <cdr:cNvPr id="2" name="Oval 1"/>
        <cdr:cNvSpPr/>
      </cdr:nvSpPr>
      <cdr:spPr>
        <a:xfrm xmlns:a="http://schemas.openxmlformats.org/drawingml/2006/main">
          <a:off x="2933700" y="323850"/>
          <a:ext cx="247650" cy="266700"/>
        </a:xfrm>
        <a:prstGeom xmlns:a="http://schemas.openxmlformats.org/drawingml/2006/main" prst="ellipse">
          <a:avLst/>
        </a:prstGeom>
        <a:noFill xmlns:a="http://schemas.openxmlformats.org/drawingml/2006/main"/>
        <a:ln xmlns:a="http://schemas.openxmlformats.org/drawingml/2006/main">
          <a:solidFill>
            <a:schemeClr val="accent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wmf"/><Relationship Id="rId3" Type="http://schemas.openxmlformats.org/officeDocument/2006/relationships/vmlDrawing" Target="../drawings/vmlDrawing1.vml"/><Relationship Id="rId7" Type="http://schemas.openxmlformats.org/officeDocument/2006/relationships/image" Target="../media/image2.wmf"/><Relationship Id="rId12" Type="http://schemas.openxmlformats.org/officeDocument/2006/relationships/oleObject" Target="../embeddings/oleObject5.bin"/><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11" Type="http://schemas.openxmlformats.org/officeDocument/2006/relationships/image" Target="../media/image4.wmf"/><Relationship Id="rId5" Type="http://schemas.openxmlformats.org/officeDocument/2006/relationships/image" Target="../media/image1.wmf"/><Relationship Id="rId15" Type="http://schemas.openxmlformats.org/officeDocument/2006/relationships/image" Target="../media/image6.w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28"/>
  <sheetViews>
    <sheetView tabSelected="1" workbookViewId="0">
      <selection activeCell="G19" sqref="G19"/>
    </sheetView>
  </sheetViews>
  <sheetFormatPr defaultRowHeight="15" x14ac:dyDescent="0.25"/>
  <cols>
    <col min="3" max="3" width="14" customWidth="1"/>
  </cols>
  <sheetData>
    <row r="3" spans="2:7" ht="44.25" customHeight="1" x14ac:dyDescent="0.25">
      <c r="B3" s="15" t="s">
        <v>55</v>
      </c>
      <c r="C3" s="15" t="s">
        <v>56</v>
      </c>
    </row>
    <row r="4" spans="2:7" ht="15.75" x14ac:dyDescent="0.25">
      <c r="B4">
        <v>20</v>
      </c>
      <c r="C4">
        <v>0.18</v>
      </c>
      <c r="F4" s="16" t="s">
        <v>57</v>
      </c>
    </row>
    <row r="5" spans="2:7" ht="15.75" x14ac:dyDescent="0.25">
      <c r="B5">
        <v>60</v>
      </c>
      <c r="C5">
        <v>0.37</v>
      </c>
      <c r="F5" s="17" t="s">
        <v>58</v>
      </c>
    </row>
    <row r="6" spans="2:7" ht="15.75" x14ac:dyDescent="0.25">
      <c r="B6">
        <v>100</v>
      </c>
      <c r="C6">
        <v>0.35</v>
      </c>
      <c r="F6" s="17" t="s">
        <v>59</v>
      </c>
    </row>
    <row r="7" spans="2:7" ht="15.75" x14ac:dyDescent="0.25">
      <c r="B7">
        <v>140</v>
      </c>
      <c r="C7">
        <v>0.78</v>
      </c>
      <c r="F7" s="17" t="s">
        <v>60</v>
      </c>
    </row>
    <row r="8" spans="2:7" ht="15.75" x14ac:dyDescent="0.25">
      <c r="B8">
        <v>180</v>
      </c>
      <c r="C8">
        <v>0.56000000000000005</v>
      </c>
      <c r="F8" s="17" t="s">
        <v>61</v>
      </c>
    </row>
    <row r="9" spans="2:7" ht="15.75" x14ac:dyDescent="0.25">
      <c r="B9">
        <v>220</v>
      </c>
      <c r="C9">
        <v>0.75</v>
      </c>
      <c r="F9" s="17" t="s">
        <v>62</v>
      </c>
    </row>
    <row r="10" spans="2:7" x14ac:dyDescent="0.25">
      <c r="B10">
        <v>260</v>
      </c>
      <c r="C10">
        <v>1.18</v>
      </c>
    </row>
    <row r="11" spans="2:7" x14ac:dyDescent="0.25">
      <c r="B11">
        <v>300</v>
      </c>
      <c r="C11">
        <v>1.36</v>
      </c>
    </row>
    <row r="12" spans="2:7" x14ac:dyDescent="0.25">
      <c r="B12">
        <v>340</v>
      </c>
      <c r="C12">
        <v>1.17</v>
      </c>
      <c r="F12" s="11" t="s">
        <v>63</v>
      </c>
      <c r="G12">
        <f>AVERAGE(B4:B13)</f>
        <v>200</v>
      </c>
    </row>
    <row r="13" spans="2:7" x14ac:dyDescent="0.25">
      <c r="B13">
        <v>380</v>
      </c>
      <c r="C13">
        <v>1.65</v>
      </c>
      <c r="F13" s="11" t="s">
        <v>64</v>
      </c>
      <c r="G13">
        <f>_xlfn.VAR.S(B4:B13)</f>
        <v>14666.666666666666</v>
      </c>
    </row>
    <row r="14" spans="2:7" x14ac:dyDescent="0.25">
      <c r="F14" s="11" t="s">
        <v>65</v>
      </c>
      <c r="G14">
        <f>AVERAGE(C4:C13)</f>
        <v>0.83499999999999996</v>
      </c>
    </row>
    <row r="15" spans="2:7" x14ac:dyDescent="0.25">
      <c r="F15" s="11" t="s">
        <v>66</v>
      </c>
      <c r="G15">
        <f>_xlfn.VAR.S(C4:C13)</f>
        <v>0.23749444444444448</v>
      </c>
    </row>
    <row r="16" spans="2:7" x14ac:dyDescent="0.25">
      <c r="F16" s="11" t="s">
        <v>67</v>
      </c>
      <c r="G16">
        <f>_xlfn.COVARIANCE.S(B4:B13,C4:C13)</f>
        <v>56.155555555555551</v>
      </c>
    </row>
    <row r="17" spans="6:12" x14ac:dyDescent="0.25">
      <c r="F17" s="11" t="s">
        <v>68</v>
      </c>
      <c r="G17">
        <f>G16/SQRT(G13*G15)</f>
        <v>0.95148137128206034</v>
      </c>
    </row>
    <row r="18" spans="6:12" x14ac:dyDescent="0.25">
      <c r="F18" s="11" t="s">
        <v>69</v>
      </c>
      <c r="G18">
        <f>CORREL(B4:B13,C4:C13)</f>
        <v>0.95148137128206034</v>
      </c>
    </row>
    <row r="19" spans="6:12" x14ac:dyDescent="0.25">
      <c r="F19" s="11" t="s">
        <v>70</v>
      </c>
      <c r="G19">
        <f>G16/G13</f>
        <v>3.8287878787878786E-3</v>
      </c>
    </row>
    <row r="20" spans="6:12" x14ac:dyDescent="0.25">
      <c r="F20" s="11" t="s">
        <v>71</v>
      </c>
      <c r="G20">
        <f>LINEST(C4:C13,B4:B13)</f>
        <v>3.8287878787878794E-3</v>
      </c>
    </row>
    <row r="21" spans="6:12" ht="15.75" thickBot="1" x14ac:dyDescent="0.3">
      <c r="F21" s="11" t="s">
        <v>72</v>
      </c>
      <c r="G21">
        <f>G14-G12*G19</f>
        <v>6.9242424242424216E-2</v>
      </c>
      <c r="I21" s="6" t="s">
        <v>16</v>
      </c>
      <c r="J21" s="5"/>
      <c r="K21" s="7" t="s">
        <v>20</v>
      </c>
      <c r="L21" s="7" t="s">
        <v>23</v>
      </c>
    </row>
    <row r="22" spans="6:12" ht="15.75" thickBot="1" x14ac:dyDescent="0.3">
      <c r="F22" s="11" t="s">
        <v>73</v>
      </c>
      <c r="G22">
        <f t="array" ref="G22:H26">LINEST(C4:C13,B4:B13,TRUE,TRUE)</f>
        <v>3.8287878787878794E-3</v>
      </c>
      <c r="H22">
        <v>6.9242424242424105E-2</v>
      </c>
      <c r="I22" s="5" t="s">
        <v>9</v>
      </c>
      <c r="J22" s="5" t="s">
        <v>10</v>
      </c>
      <c r="K22" s="8" t="s">
        <v>21</v>
      </c>
      <c r="L22" s="9" t="s">
        <v>24</v>
      </c>
    </row>
    <row r="23" spans="6:12" ht="15.75" thickBot="1" x14ac:dyDescent="0.3">
      <c r="G23">
        <v>4.3777654253483668E-4</v>
      </c>
      <c r="H23">
        <v>0.10097370758523132</v>
      </c>
      <c r="I23" s="5" t="s">
        <v>20</v>
      </c>
      <c r="J23" s="5" t="s">
        <v>21</v>
      </c>
      <c r="K23" s="7" t="s">
        <v>11</v>
      </c>
      <c r="L23" s="7" t="s">
        <v>52</v>
      </c>
    </row>
    <row r="24" spans="6:12" ht="15.75" thickBot="1" x14ac:dyDescent="0.3">
      <c r="G24">
        <v>0.90531679989679015</v>
      </c>
      <c r="H24">
        <v>0.15905211648254086</v>
      </c>
      <c r="I24" s="5" t="s">
        <v>11</v>
      </c>
      <c r="J24" s="5" t="s">
        <v>18</v>
      </c>
      <c r="K24" s="8" t="s">
        <v>18</v>
      </c>
      <c r="L24" s="8" t="s">
        <v>48</v>
      </c>
    </row>
    <row r="25" spans="6:12" ht="15.75" thickBot="1" x14ac:dyDescent="0.3">
      <c r="G25">
        <v>76.492285762200282</v>
      </c>
      <c r="H25">
        <v>8</v>
      </c>
      <c r="I25" s="5" t="s">
        <v>19</v>
      </c>
      <c r="J25" s="5" t="s">
        <v>12</v>
      </c>
      <c r="K25" s="7" t="s">
        <v>19</v>
      </c>
      <c r="L25" s="7" t="s">
        <v>53</v>
      </c>
    </row>
    <row r="26" spans="6:12" ht="15.75" thickBot="1" x14ac:dyDescent="0.3">
      <c r="G26">
        <v>1.9350693939393944</v>
      </c>
      <c r="H26">
        <v>0.20238060606060598</v>
      </c>
      <c r="I26" s="5" t="s">
        <v>13</v>
      </c>
      <c r="J26" s="5" t="s">
        <v>14</v>
      </c>
      <c r="K26" s="8" t="s">
        <v>12</v>
      </c>
      <c r="L26" s="10" t="s">
        <v>25</v>
      </c>
    </row>
    <row r="27" spans="6:12" ht="15.75" thickBot="1" x14ac:dyDescent="0.3">
      <c r="K27" s="7" t="s">
        <v>13</v>
      </c>
      <c r="L27" s="7" t="s">
        <v>22</v>
      </c>
    </row>
    <row r="28" spans="6:12" ht="15.75" thickBot="1" x14ac:dyDescent="0.3">
      <c r="K28" s="8" t="s">
        <v>14</v>
      </c>
      <c r="L28" s="8" t="s">
        <v>26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1"/>
  <sheetViews>
    <sheetView topLeftCell="B1" workbookViewId="0">
      <selection activeCell="C40" sqref="C40"/>
    </sheetView>
  </sheetViews>
  <sheetFormatPr defaultRowHeight="15" x14ac:dyDescent="0.25"/>
  <cols>
    <col min="1" max="1" width="10.42578125" customWidth="1"/>
    <col min="2" max="2" width="10" customWidth="1"/>
    <col min="3" max="3" width="10.140625" customWidth="1"/>
    <col min="9" max="9" width="9.140625" customWidth="1"/>
  </cols>
  <sheetData>
    <row r="1" spans="1:13" ht="15.75" x14ac:dyDescent="0.3">
      <c r="A1" s="1" t="s">
        <v>2</v>
      </c>
      <c r="B1" s="1" t="s">
        <v>1</v>
      </c>
      <c r="C1" s="1" t="s">
        <v>0</v>
      </c>
      <c r="D1" s="1" t="s">
        <v>3</v>
      </c>
      <c r="E1" s="1" t="s">
        <v>17</v>
      </c>
      <c r="F1" s="1"/>
      <c r="G1" s="2" t="s">
        <v>4</v>
      </c>
    </row>
    <row r="2" spans="1:13" ht="15.75" x14ac:dyDescent="0.3">
      <c r="A2">
        <v>1</v>
      </c>
      <c r="B2">
        <v>3.8969999999999998</v>
      </c>
      <c r="C2">
        <v>21</v>
      </c>
      <c r="D2">
        <f>$H$10+$G$10*C2</f>
        <v>2.9294189522779086</v>
      </c>
      <c r="E2">
        <f>B2-D2</f>
        <v>0.96758104772209119</v>
      </c>
      <c r="G2" s="2" t="s">
        <v>8</v>
      </c>
    </row>
    <row r="3" spans="1:13" x14ac:dyDescent="0.25">
      <c r="A3">
        <v>2</v>
      </c>
      <c r="B3">
        <v>3.8849999999999998</v>
      </c>
      <c r="C3">
        <v>14</v>
      </c>
      <c r="D3">
        <f t="shared" ref="D3:D66" si="0">$H$10+$G$10*C3</f>
        <v>2.6576290639410911</v>
      </c>
      <c r="E3">
        <f t="shared" ref="E3:E66" si="1">B3-D3</f>
        <v>1.2273709360589087</v>
      </c>
      <c r="G3" s="3" t="s">
        <v>5</v>
      </c>
    </row>
    <row r="4" spans="1:13" x14ac:dyDescent="0.25">
      <c r="A4">
        <v>3</v>
      </c>
      <c r="B4">
        <v>3.778</v>
      </c>
      <c r="C4">
        <v>28</v>
      </c>
      <c r="D4">
        <f t="shared" si="0"/>
        <v>3.2012088406147257</v>
      </c>
      <c r="E4">
        <f t="shared" si="1"/>
        <v>0.57679115938527437</v>
      </c>
      <c r="G4" s="4" t="s">
        <v>15</v>
      </c>
    </row>
    <row r="5" spans="1:13" x14ac:dyDescent="0.25">
      <c r="A5">
        <v>4</v>
      </c>
      <c r="B5">
        <v>2.54</v>
      </c>
      <c r="C5">
        <v>22</v>
      </c>
      <c r="D5">
        <f t="shared" si="0"/>
        <v>2.9682460791831682</v>
      </c>
      <c r="E5">
        <f t="shared" si="1"/>
        <v>-0.42824607918316815</v>
      </c>
      <c r="G5" s="3" t="s">
        <v>7</v>
      </c>
    </row>
    <row r="6" spans="1:13" x14ac:dyDescent="0.25">
      <c r="A6">
        <v>5</v>
      </c>
      <c r="B6">
        <v>3.028</v>
      </c>
      <c r="C6">
        <v>21</v>
      </c>
      <c r="D6">
        <f t="shared" si="0"/>
        <v>2.9294189522779086</v>
      </c>
      <c r="E6">
        <f t="shared" si="1"/>
        <v>9.8581047722091419E-2</v>
      </c>
      <c r="G6" s="3" t="s">
        <v>6</v>
      </c>
    </row>
    <row r="7" spans="1:13" x14ac:dyDescent="0.25">
      <c r="A7">
        <v>6</v>
      </c>
      <c r="B7">
        <v>3.8650000000000002</v>
      </c>
      <c r="C7">
        <v>31</v>
      </c>
      <c r="D7">
        <f t="shared" si="0"/>
        <v>3.3176902213305048</v>
      </c>
      <c r="E7">
        <f t="shared" si="1"/>
        <v>0.54730977866949537</v>
      </c>
    </row>
    <row r="8" spans="1:13" x14ac:dyDescent="0.25">
      <c r="A8">
        <v>7</v>
      </c>
      <c r="B8">
        <v>2.9620000000000002</v>
      </c>
      <c r="C8">
        <v>32</v>
      </c>
      <c r="D8">
        <f t="shared" si="0"/>
        <v>3.356517348235764</v>
      </c>
      <c r="E8">
        <f t="shared" si="1"/>
        <v>-0.39451734823576379</v>
      </c>
    </row>
    <row r="9" spans="1:13" ht="15.75" thickBot="1" x14ac:dyDescent="0.3">
      <c r="A9">
        <v>8</v>
      </c>
      <c r="B9">
        <v>3.9609999999999999</v>
      </c>
      <c r="C9">
        <v>27</v>
      </c>
      <c r="D9">
        <f t="shared" si="0"/>
        <v>3.1623817137094661</v>
      </c>
      <c r="E9">
        <f t="shared" si="1"/>
        <v>0.79861828629053377</v>
      </c>
      <c r="J9" s="6" t="s">
        <v>16</v>
      </c>
      <c r="K9" s="5"/>
      <c r="L9" s="7" t="s">
        <v>20</v>
      </c>
      <c r="M9" s="7" t="s">
        <v>23</v>
      </c>
    </row>
    <row r="10" spans="1:13" ht="15.75" thickBot="1" x14ac:dyDescent="0.3">
      <c r="A10">
        <v>9</v>
      </c>
      <c r="B10">
        <v>0.5</v>
      </c>
      <c r="C10">
        <v>29</v>
      </c>
      <c r="D10">
        <f t="shared" si="0"/>
        <v>3.2400359675199857</v>
      </c>
      <c r="E10">
        <f t="shared" si="1"/>
        <v>-2.7400359675199857</v>
      </c>
      <c r="G10">
        <f t="array" ref="G10:H14">LINEST(B2:B121,C2:C121,TRUE,TRUE)</f>
        <v>3.8827126905259614E-2</v>
      </c>
      <c r="H10">
        <v>2.1140492872674566</v>
      </c>
      <c r="J10" s="5" t="s">
        <v>9</v>
      </c>
      <c r="K10" s="5" t="s">
        <v>10</v>
      </c>
      <c r="L10" s="8" t="s">
        <v>21</v>
      </c>
      <c r="M10" s="9" t="s">
        <v>24</v>
      </c>
    </row>
    <row r="11" spans="1:13" ht="15.75" thickBot="1" x14ac:dyDescent="0.3">
      <c r="A11">
        <v>10</v>
      </c>
      <c r="B11">
        <v>3.1779999999999999</v>
      </c>
      <c r="C11">
        <v>26</v>
      </c>
      <c r="D11">
        <f t="shared" si="0"/>
        <v>3.1235545868042065</v>
      </c>
      <c r="E11">
        <f t="shared" si="1"/>
        <v>5.4445413195793435E-2</v>
      </c>
      <c r="G11">
        <v>1.2773019228797101E-2</v>
      </c>
      <c r="H11">
        <v>0.32089483455621848</v>
      </c>
      <c r="J11" s="5" t="s">
        <v>20</v>
      </c>
      <c r="K11" s="5" t="s">
        <v>21</v>
      </c>
      <c r="L11" s="7" t="s">
        <v>11</v>
      </c>
      <c r="M11" s="7" t="s">
        <v>52</v>
      </c>
    </row>
    <row r="12" spans="1:13" ht="15.75" thickBot="1" x14ac:dyDescent="0.3">
      <c r="A12">
        <v>11</v>
      </c>
      <c r="B12">
        <v>3.31</v>
      </c>
      <c r="C12">
        <v>24</v>
      </c>
      <c r="D12">
        <f t="shared" si="0"/>
        <v>3.0459003329936873</v>
      </c>
      <c r="E12">
        <f t="shared" si="1"/>
        <v>0.26409966700631271</v>
      </c>
      <c r="G12">
        <v>7.2620442291637749E-2</v>
      </c>
      <c r="H12">
        <v>0.62312503710750422</v>
      </c>
      <c r="J12" s="5" t="s">
        <v>11</v>
      </c>
      <c r="K12" s="5" t="s">
        <v>18</v>
      </c>
      <c r="L12" s="8" t="s">
        <v>18</v>
      </c>
      <c r="M12" s="8" t="s">
        <v>48</v>
      </c>
    </row>
    <row r="13" spans="1:13" ht="15.75" thickBot="1" x14ac:dyDescent="0.3">
      <c r="A13">
        <v>12</v>
      </c>
      <c r="B13">
        <v>3.5379999999999998</v>
      </c>
      <c r="C13">
        <v>30</v>
      </c>
      <c r="D13">
        <f t="shared" si="0"/>
        <v>3.2788630944252448</v>
      </c>
      <c r="E13">
        <f t="shared" si="1"/>
        <v>0.25913690557475499</v>
      </c>
      <c r="G13">
        <v>9.2402427023392057</v>
      </c>
      <c r="H13">
        <v>118</v>
      </c>
      <c r="J13" s="5" t="s">
        <v>19</v>
      </c>
      <c r="K13" s="5" t="s">
        <v>12</v>
      </c>
      <c r="L13" s="7" t="s">
        <v>19</v>
      </c>
      <c r="M13" s="7" t="s">
        <v>53</v>
      </c>
    </row>
    <row r="14" spans="1:13" ht="15.75" thickBot="1" x14ac:dyDescent="0.3">
      <c r="A14">
        <v>13</v>
      </c>
      <c r="B14">
        <v>3.0830000000000002</v>
      </c>
      <c r="C14">
        <v>24</v>
      </c>
      <c r="D14">
        <f t="shared" si="0"/>
        <v>3.0459003329936873</v>
      </c>
      <c r="E14">
        <f t="shared" si="1"/>
        <v>3.7099667006312842E-2</v>
      </c>
      <c r="G14">
        <v>3.5878458993130309</v>
      </c>
      <c r="H14">
        <v>45.817607800686972</v>
      </c>
      <c r="J14" s="5" t="s">
        <v>13</v>
      </c>
      <c r="K14" s="5" t="s">
        <v>14</v>
      </c>
      <c r="L14" s="8" t="s">
        <v>12</v>
      </c>
      <c r="M14" s="10" t="s">
        <v>25</v>
      </c>
    </row>
    <row r="15" spans="1:13" ht="15.75" thickBot="1" x14ac:dyDescent="0.3">
      <c r="A15">
        <v>14</v>
      </c>
      <c r="B15">
        <v>3.0129999999999999</v>
      </c>
      <c r="C15">
        <v>24</v>
      </c>
      <c r="D15">
        <f t="shared" si="0"/>
        <v>3.0459003329936873</v>
      </c>
      <c r="E15">
        <f t="shared" si="1"/>
        <v>-3.2900332993687442E-2</v>
      </c>
      <c r="G15" s="13">
        <f>FDIST(G13,1,118)</f>
        <v>2.9166038830635158E-3</v>
      </c>
      <c r="H15" s="14" t="s">
        <v>54</v>
      </c>
      <c r="L15" s="7" t="s">
        <v>13</v>
      </c>
      <c r="M15" s="7" t="s">
        <v>22</v>
      </c>
    </row>
    <row r="16" spans="1:13" ht="15.75" thickBot="1" x14ac:dyDescent="0.3">
      <c r="A16">
        <v>15</v>
      </c>
      <c r="B16">
        <v>3.2450000000000001</v>
      </c>
      <c r="C16">
        <v>33</v>
      </c>
      <c r="D16">
        <f t="shared" si="0"/>
        <v>3.395344475141024</v>
      </c>
      <c r="E16">
        <f t="shared" si="1"/>
        <v>-0.15034447514102389</v>
      </c>
      <c r="L16" s="8" t="s">
        <v>14</v>
      </c>
      <c r="M16" s="8" t="s">
        <v>26</v>
      </c>
    </row>
    <row r="17" spans="1:9" x14ac:dyDescent="0.25">
      <c r="A17">
        <v>16</v>
      </c>
      <c r="B17">
        <v>2.9630000000000001</v>
      </c>
      <c r="C17">
        <v>27</v>
      </c>
      <c r="D17">
        <f t="shared" si="0"/>
        <v>3.1623817137094661</v>
      </c>
      <c r="E17">
        <f t="shared" si="1"/>
        <v>-0.199381713709466</v>
      </c>
      <c r="H17" s="11" t="s">
        <v>27</v>
      </c>
      <c r="I17">
        <f>TINV(0.05,H13)</f>
        <v>1.9802722492729716</v>
      </c>
    </row>
    <row r="18" spans="1:9" x14ac:dyDescent="0.25">
      <c r="A18">
        <v>17</v>
      </c>
      <c r="B18">
        <v>3.5219999999999998</v>
      </c>
      <c r="C18">
        <v>25</v>
      </c>
      <c r="D18">
        <f t="shared" si="0"/>
        <v>3.0847274598989469</v>
      </c>
      <c r="E18">
        <f t="shared" si="1"/>
        <v>0.43727254010105288</v>
      </c>
      <c r="H18" s="11" t="s">
        <v>28</v>
      </c>
      <c r="I18">
        <f>G10+I17*G11</f>
        <v>6.4121182423476558E-2</v>
      </c>
    </row>
    <row r="19" spans="1:9" x14ac:dyDescent="0.25">
      <c r="A19">
        <v>18</v>
      </c>
      <c r="B19">
        <v>3.0129999999999999</v>
      </c>
      <c r="C19">
        <v>31</v>
      </c>
      <c r="D19">
        <f t="shared" si="0"/>
        <v>3.3176902213305048</v>
      </c>
      <c r="E19">
        <f t="shared" si="1"/>
        <v>-0.30469022133050494</v>
      </c>
      <c r="H19" s="11" t="s">
        <v>29</v>
      </c>
      <c r="I19">
        <f>G10-I17*G11</f>
        <v>1.3533071387042662E-2</v>
      </c>
    </row>
    <row r="20" spans="1:9" x14ac:dyDescent="0.25">
      <c r="A20">
        <v>19</v>
      </c>
      <c r="B20">
        <v>2.9470000000000001</v>
      </c>
      <c r="C20">
        <v>25</v>
      </c>
      <c r="D20">
        <f t="shared" si="0"/>
        <v>3.0847274598989469</v>
      </c>
      <c r="E20">
        <f t="shared" si="1"/>
        <v>-0.13772745989894686</v>
      </c>
      <c r="H20" s="11" t="s">
        <v>30</v>
      </c>
      <c r="I20">
        <f>H10+I17*H11</f>
        <v>2.7495084230741775</v>
      </c>
    </row>
    <row r="21" spans="1:9" x14ac:dyDescent="0.25">
      <c r="A21">
        <v>20</v>
      </c>
      <c r="B21">
        <v>2.1179999999999999</v>
      </c>
      <c r="C21">
        <v>20</v>
      </c>
      <c r="D21">
        <f t="shared" si="0"/>
        <v>2.890591825372649</v>
      </c>
      <c r="E21">
        <f t="shared" si="1"/>
        <v>-0.77259182537264914</v>
      </c>
      <c r="H21" s="11" t="s">
        <v>31</v>
      </c>
      <c r="I21">
        <f>H10-I17*H11</f>
        <v>1.4785901514607356</v>
      </c>
    </row>
    <row r="22" spans="1:9" x14ac:dyDescent="0.25">
      <c r="A22">
        <v>21</v>
      </c>
      <c r="B22">
        <v>2.5630000000000002</v>
      </c>
      <c r="C22">
        <v>24</v>
      </c>
      <c r="D22">
        <f t="shared" si="0"/>
        <v>3.0459003329936873</v>
      </c>
      <c r="E22">
        <f t="shared" si="1"/>
        <v>-0.48290033299368718</v>
      </c>
    </row>
    <row r="23" spans="1:9" x14ac:dyDescent="0.25">
      <c r="A23">
        <v>22</v>
      </c>
      <c r="B23">
        <v>3.3570000000000002</v>
      </c>
      <c r="C23">
        <v>21</v>
      </c>
      <c r="D23">
        <f t="shared" si="0"/>
        <v>2.9294189522779086</v>
      </c>
      <c r="E23">
        <f t="shared" si="1"/>
        <v>0.4275810477220916</v>
      </c>
      <c r="H23" s="11" t="s">
        <v>32</v>
      </c>
      <c r="I23">
        <f>H10+G10*30</f>
        <v>3.2788630944252448</v>
      </c>
    </row>
    <row r="24" spans="1:9" x14ac:dyDescent="0.25">
      <c r="A24">
        <v>23</v>
      </c>
      <c r="B24">
        <v>3.7309999999999999</v>
      </c>
      <c r="C24">
        <v>28</v>
      </c>
      <c r="D24">
        <f t="shared" si="0"/>
        <v>3.2012088406147257</v>
      </c>
      <c r="E24">
        <f t="shared" si="1"/>
        <v>0.52979115938527421</v>
      </c>
    </row>
    <row r="25" spans="1:9" x14ac:dyDescent="0.25">
      <c r="A25">
        <v>24</v>
      </c>
      <c r="B25">
        <v>3.9249999999999998</v>
      </c>
      <c r="C25">
        <v>27</v>
      </c>
      <c r="D25">
        <f t="shared" si="0"/>
        <v>3.1623817137094661</v>
      </c>
      <c r="E25">
        <f t="shared" si="1"/>
        <v>0.76261828629053374</v>
      </c>
    </row>
    <row r="26" spans="1:9" x14ac:dyDescent="0.25">
      <c r="A26">
        <v>25</v>
      </c>
      <c r="B26">
        <v>3.556</v>
      </c>
      <c r="C26">
        <v>28</v>
      </c>
      <c r="D26">
        <f t="shared" si="0"/>
        <v>3.2012088406147257</v>
      </c>
      <c r="E26">
        <f t="shared" si="1"/>
        <v>0.35479115938527439</v>
      </c>
    </row>
    <row r="27" spans="1:9" x14ac:dyDescent="0.25">
      <c r="A27">
        <v>26</v>
      </c>
      <c r="B27">
        <v>3.101</v>
      </c>
      <c r="C27">
        <v>26</v>
      </c>
      <c r="D27">
        <f t="shared" si="0"/>
        <v>3.1235545868042065</v>
      </c>
      <c r="E27">
        <f t="shared" si="1"/>
        <v>-2.2554586804206522E-2</v>
      </c>
    </row>
    <row r="28" spans="1:9" x14ac:dyDescent="0.25">
      <c r="A28">
        <v>27</v>
      </c>
      <c r="B28">
        <v>2.42</v>
      </c>
      <c r="C28">
        <v>28</v>
      </c>
      <c r="D28">
        <f t="shared" si="0"/>
        <v>3.2012088406147257</v>
      </c>
      <c r="E28">
        <f t="shared" si="1"/>
        <v>-0.78120884061472573</v>
      </c>
    </row>
    <row r="29" spans="1:9" x14ac:dyDescent="0.25">
      <c r="A29">
        <v>28</v>
      </c>
      <c r="B29">
        <v>2.5790000000000002</v>
      </c>
      <c r="C29">
        <v>22</v>
      </c>
      <c r="D29">
        <f t="shared" si="0"/>
        <v>2.9682460791831682</v>
      </c>
      <c r="E29">
        <f t="shared" si="1"/>
        <v>-0.389246079183168</v>
      </c>
    </row>
    <row r="30" spans="1:9" x14ac:dyDescent="0.25">
      <c r="A30">
        <v>29</v>
      </c>
      <c r="B30">
        <v>3.871</v>
      </c>
      <c r="C30">
        <v>26</v>
      </c>
      <c r="D30">
        <f t="shared" si="0"/>
        <v>3.1235545868042065</v>
      </c>
      <c r="E30">
        <f t="shared" si="1"/>
        <v>0.7474454131957935</v>
      </c>
    </row>
    <row r="31" spans="1:9" x14ac:dyDescent="0.25">
      <c r="A31">
        <v>30</v>
      </c>
      <c r="B31">
        <v>3.06</v>
      </c>
      <c r="C31">
        <v>21</v>
      </c>
      <c r="D31">
        <f t="shared" si="0"/>
        <v>2.9294189522779086</v>
      </c>
      <c r="E31">
        <f t="shared" si="1"/>
        <v>0.13058104772209145</v>
      </c>
    </row>
    <row r="32" spans="1:9" x14ac:dyDescent="0.25">
      <c r="A32">
        <v>31</v>
      </c>
      <c r="B32">
        <v>3.927</v>
      </c>
      <c r="C32">
        <v>25</v>
      </c>
      <c r="D32">
        <f t="shared" si="0"/>
        <v>3.0847274598989469</v>
      </c>
      <c r="E32">
        <f t="shared" si="1"/>
        <v>0.84227254010105312</v>
      </c>
    </row>
    <row r="33" spans="1:5" x14ac:dyDescent="0.25">
      <c r="A33">
        <v>32</v>
      </c>
      <c r="B33">
        <v>2.375</v>
      </c>
      <c r="C33">
        <v>16</v>
      </c>
      <c r="D33">
        <f t="shared" si="0"/>
        <v>2.7352833177516103</v>
      </c>
      <c r="E33">
        <f t="shared" si="1"/>
        <v>-0.36028331775161027</v>
      </c>
    </row>
    <row r="34" spans="1:5" x14ac:dyDescent="0.25">
      <c r="A34">
        <v>33</v>
      </c>
      <c r="B34">
        <v>2.9289999999999998</v>
      </c>
      <c r="C34">
        <v>28</v>
      </c>
      <c r="D34">
        <f t="shared" si="0"/>
        <v>3.2012088406147257</v>
      </c>
      <c r="E34">
        <f t="shared" si="1"/>
        <v>-0.27220884061472583</v>
      </c>
    </row>
    <row r="35" spans="1:5" x14ac:dyDescent="0.25">
      <c r="A35">
        <v>34</v>
      </c>
      <c r="B35">
        <v>3.375</v>
      </c>
      <c r="C35">
        <v>26</v>
      </c>
      <c r="D35">
        <f t="shared" si="0"/>
        <v>3.1235545868042065</v>
      </c>
      <c r="E35">
        <f t="shared" si="1"/>
        <v>0.2514454131957935</v>
      </c>
    </row>
    <row r="36" spans="1:5" x14ac:dyDescent="0.25">
      <c r="A36">
        <v>35</v>
      </c>
      <c r="B36">
        <v>2.8570000000000002</v>
      </c>
      <c r="C36">
        <v>22</v>
      </c>
      <c r="D36">
        <f t="shared" si="0"/>
        <v>2.9682460791831682</v>
      </c>
      <c r="E36">
        <f t="shared" si="1"/>
        <v>-0.11124607918316798</v>
      </c>
    </row>
    <row r="37" spans="1:5" x14ac:dyDescent="0.25">
      <c r="A37">
        <v>36</v>
      </c>
      <c r="B37">
        <v>3.0720000000000001</v>
      </c>
      <c r="C37">
        <v>24</v>
      </c>
      <c r="D37">
        <f t="shared" si="0"/>
        <v>3.0459003329936873</v>
      </c>
      <c r="E37">
        <f t="shared" si="1"/>
        <v>2.6099667006312721E-2</v>
      </c>
    </row>
    <row r="38" spans="1:5" x14ac:dyDescent="0.25">
      <c r="A38">
        <v>37</v>
      </c>
      <c r="B38">
        <v>3.3809999999999998</v>
      </c>
      <c r="C38">
        <v>21</v>
      </c>
      <c r="D38">
        <f t="shared" si="0"/>
        <v>2.9294189522779086</v>
      </c>
      <c r="E38">
        <f t="shared" si="1"/>
        <v>0.45158104772209118</v>
      </c>
    </row>
    <row r="39" spans="1:5" x14ac:dyDescent="0.25">
      <c r="A39">
        <v>38</v>
      </c>
      <c r="B39">
        <v>3.29</v>
      </c>
      <c r="C39">
        <v>30</v>
      </c>
      <c r="D39">
        <f t="shared" si="0"/>
        <v>3.2788630944252448</v>
      </c>
      <c r="E39">
        <f t="shared" si="1"/>
        <v>1.1136905574755218E-2</v>
      </c>
    </row>
    <row r="40" spans="1:5" x14ac:dyDescent="0.25">
      <c r="A40">
        <v>39</v>
      </c>
      <c r="B40">
        <v>3.5489999999999999</v>
      </c>
      <c r="C40">
        <v>27</v>
      </c>
      <c r="D40">
        <f t="shared" si="0"/>
        <v>3.1623817137094661</v>
      </c>
      <c r="E40">
        <f t="shared" si="1"/>
        <v>0.38661828629053385</v>
      </c>
    </row>
    <row r="41" spans="1:5" x14ac:dyDescent="0.25">
      <c r="A41">
        <v>40</v>
      </c>
      <c r="B41">
        <v>3.6459999999999999</v>
      </c>
      <c r="C41">
        <v>26</v>
      </c>
      <c r="D41">
        <f t="shared" si="0"/>
        <v>3.1235545868042065</v>
      </c>
      <c r="E41">
        <f t="shared" si="1"/>
        <v>0.52244541319579341</v>
      </c>
    </row>
    <row r="42" spans="1:5" x14ac:dyDescent="0.25">
      <c r="A42">
        <v>41</v>
      </c>
      <c r="B42">
        <v>2.9780000000000002</v>
      </c>
      <c r="C42">
        <v>26</v>
      </c>
      <c r="D42">
        <f t="shared" si="0"/>
        <v>3.1235545868042065</v>
      </c>
      <c r="E42">
        <f t="shared" si="1"/>
        <v>-0.1455545868042063</v>
      </c>
    </row>
    <row r="43" spans="1:5" x14ac:dyDescent="0.25">
      <c r="A43">
        <v>42</v>
      </c>
      <c r="B43">
        <v>2.6539999999999999</v>
      </c>
      <c r="C43">
        <v>30</v>
      </c>
      <c r="D43">
        <f t="shared" si="0"/>
        <v>3.2788630944252448</v>
      </c>
      <c r="E43">
        <f t="shared" si="1"/>
        <v>-0.6248630944252449</v>
      </c>
    </row>
    <row r="44" spans="1:5" x14ac:dyDescent="0.25">
      <c r="A44">
        <v>43</v>
      </c>
      <c r="B44">
        <v>2.54</v>
      </c>
      <c r="C44">
        <v>24</v>
      </c>
      <c r="D44">
        <f t="shared" si="0"/>
        <v>3.0459003329936873</v>
      </c>
      <c r="E44">
        <f t="shared" si="1"/>
        <v>-0.50590033299368731</v>
      </c>
    </row>
    <row r="45" spans="1:5" x14ac:dyDescent="0.25">
      <c r="A45">
        <v>44</v>
      </c>
      <c r="B45">
        <v>2.25</v>
      </c>
      <c r="C45">
        <v>26</v>
      </c>
      <c r="D45">
        <f t="shared" si="0"/>
        <v>3.1235545868042065</v>
      </c>
      <c r="E45">
        <f t="shared" si="1"/>
        <v>-0.8735545868042065</v>
      </c>
    </row>
    <row r="46" spans="1:5" x14ac:dyDescent="0.25">
      <c r="A46">
        <v>45</v>
      </c>
      <c r="B46">
        <v>2.069</v>
      </c>
      <c r="C46">
        <v>29</v>
      </c>
      <c r="D46">
        <f t="shared" si="0"/>
        <v>3.2400359675199857</v>
      </c>
      <c r="E46">
        <f t="shared" si="1"/>
        <v>-1.1710359675199857</v>
      </c>
    </row>
    <row r="47" spans="1:5" x14ac:dyDescent="0.25">
      <c r="A47">
        <v>46</v>
      </c>
      <c r="B47">
        <v>2.617</v>
      </c>
      <c r="C47">
        <v>24</v>
      </c>
      <c r="D47">
        <f t="shared" si="0"/>
        <v>3.0459003329936873</v>
      </c>
      <c r="E47">
        <f t="shared" si="1"/>
        <v>-0.42890033299368735</v>
      </c>
    </row>
    <row r="48" spans="1:5" x14ac:dyDescent="0.25">
      <c r="A48">
        <v>47</v>
      </c>
      <c r="B48">
        <v>2.1829999999999998</v>
      </c>
      <c r="C48">
        <v>31</v>
      </c>
      <c r="D48">
        <f t="shared" si="0"/>
        <v>3.3176902213305048</v>
      </c>
      <c r="E48">
        <f t="shared" si="1"/>
        <v>-1.134690221330505</v>
      </c>
    </row>
    <row r="49" spans="1:5" x14ac:dyDescent="0.25">
      <c r="A49">
        <v>48</v>
      </c>
      <c r="B49">
        <v>2</v>
      </c>
      <c r="C49">
        <v>15</v>
      </c>
      <c r="D49">
        <f t="shared" si="0"/>
        <v>2.6964561908463507</v>
      </c>
      <c r="E49">
        <f t="shared" si="1"/>
        <v>-0.69645619084635069</v>
      </c>
    </row>
    <row r="50" spans="1:5" x14ac:dyDescent="0.25">
      <c r="A50">
        <v>49</v>
      </c>
      <c r="B50">
        <v>2.952</v>
      </c>
      <c r="C50">
        <v>19</v>
      </c>
      <c r="D50">
        <f t="shared" si="0"/>
        <v>2.851764698467389</v>
      </c>
      <c r="E50">
        <f t="shared" si="1"/>
        <v>0.10023530153261095</v>
      </c>
    </row>
    <row r="51" spans="1:5" x14ac:dyDescent="0.25">
      <c r="A51">
        <v>50</v>
      </c>
      <c r="B51">
        <v>3.806</v>
      </c>
      <c r="C51">
        <v>18</v>
      </c>
      <c r="D51">
        <f t="shared" si="0"/>
        <v>2.8129375715621299</v>
      </c>
      <c r="E51">
        <f t="shared" si="1"/>
        <v>0.99306242843787018</v>
      </c>
    </row>
    <row r="52" spans="1:5" x14ac:dyDescent="0.25">
      <c r="A52">
        <v>51</v>
      </c>
      <c r="B52">
        <v>2.871</v>
      </c>
      <c r="C52">
        <v>27</v>
      </c>
      <c r="D52">
        <f t="shared" si="0"/>
        <v>3.1623817137094661</v>
      </c>
      <c r="E52">
        <f t="shared" si="1"/>
        <v>-0.29138171370946608</v>
      </c>
    </row>
    <row r="53" spans="1:5" x14ac:dyDescent="0.25">
      <c r="A53">
        <v>52</v>
      </c>
      <c r="B53">
        <v>3.3519999999999999</v>
      </c>
      <c r="C53">
        <v>16</v>
      </c>
      <c r="D53">
        <f t="shared" si="0"/>
        <v>2.7352833177516103</v>
      </c>
      <c r="E53">
        <f t="shared" si="1"/>
        <v>0.6167166822483896</v>
      </c>
    </row>
    <row r="54" spans="1:5" x14ac:dyDescent="0.25">
      <c r="A54">
        <v>53</v>
      </c>
      <c r="B54">
        <v>3.3050000000000002</v>
      </c>
      <c r="C54">
        <v>27</v>
      </c>
      <c r="D54">
        <f t="shared" si="0"/>
        <v>3.1623817137094661</v>
      </c>
      <c r="E54">
        <f t="shared" si="1"/>
        <v>0.14261828629053408</v>
      </c>
    </row>
    <row r="55" spans="1:5" x14ac:dyDescent="0.25">
      <c r="A55">
        <v>54</v>
      </c>
      <c r="B55">
        <v>2.952</v>
      </c>
      <c r="C55">
        <v>26</v>
      </c>
      <c r="D55">
        <f t="shared" si="0"/>
        <v>3.1235545868042065</v>
      </c>
      <c r="E55">
        <f t="shared" si="1"/>
        <v>-0.17155458680420654</v>
      </c>
    </row>
    <row r="56" spans="1:5" x14ac:dyDescent="0.25">
      <c r="A56">
        <v>55</v>
      </c>
      <c r="B56">
        <v>3.5470000000000002</v>
      </c>
      <c r="C56">
        <v>24</v>
      </c>
      <c r="D56">
        <f t="shared" si="0"/>
        <v>3.0459003329936873</v>
      </c>
      <c r="E56">
        <f t="shared" si="1"/>
        <v>0.50109966700631281</v>
      </c>
    </row>
    <row r="57" spans="1:5" x14ac:dyDescent="0.25">
      <c r="A57">
        <v>56</v>
      </c>
      <c r="B57">
        <v>3.6909999999999998</v>
      </c>
      <c r="C57">
        <v>30</v>
      </c>
      <c r="D57">
        <f t="shared" si="0"/>
        <v>3.2788630944252448</v>
      </c>
      <c r="E57">
        <f t="shared" si="1"/>
        <v>0.41213690557475502</v>
      </c>
    </row>
    <row r="58" spans="1:5" x14ac:dyDescent="0.25">
      <c r="A58">
        <v>57</v>
      </c>
      <c r="B58">
        <v>3.16</v>
      </c>
      <c r="C58">
        <v>21</v>
      </c>
      <c r="D58">
        <f t="shared" si="0"/>
        <v>2.9294189522779086</v>
      </c>
      <c r="E58">
        <f t="shared" si="1"/>
        <v>0.23058104772209154</v>
      </c>
    </row>
    <row r="59" spans="1:5" x14ac:dyDescent="0.25">
      <c r="A59">
        <v>58</v>
      </c>
      <c r="B59">
        <v>2.194</v>
      </c>
      <c r="C59">
        <v>20</v>
      </c>
      <c r="D59">
        <f t="shared" si="0"/>
        <v>2.890591825372649</v>
      </c>
      <c r="E59">
        <f t="shared" si="1"/>
        <v>-0.69659182537264908</v>
      </c>
    </row>
    <row r="60" spans="1:5" x14ac:dyDescent="0.25">
      <c r="A60">
        <v>59</v>
      </c>
      <c r="B60">
        <v>3.323</v>
      </c>
      <c r="C60">
        <v>30</v>
      </c>
      <c r="D60">
        <f t="shared" si="0"/>
        <v>3.2788630944252448</v>
      </c>
      <c r="E60">
        <f t="shared" si="1"/>
        <v>4.4136905574755136E-2</v>
      </c>
    </row>
    <row r="61" spans="1:5" x14ac:dyDescent="0.25">
      <c r="A61">
        <v>60</v>
      </c>
      <c r="B61">
        <v>3.9359999999999999</v>
      </c>
      <c r="C61">
        <v>29</v>
      </c>
      <c r="D61">
        <f t="shared" si="0"/>
        <v>3.2400359675199857</v>
      </c>
      <c r="E61">
        <f t="shared" si="1"/>
        <v>0.69596403248001426</v>
      </c>
    </row>
    <row r="62" spans="1:5" x14ac:dyDescent="0.25">
      <c r="A62">
        <v>61</v>
      </c>
      <c r="B62">
        <v>2.9220000000000002</v>
      </c>
      <c r="C62">
        <v>25</v>
      </c>
      <c r="D62">
        <f t="shared" si="0"/>
        <v>3.0847274598989469</v>
      </c>
      <c r="E62">
        <f t="shared" si="1"/>
        <v>-0.16272745989894677</v>
      </c>
    </row>
    <row r="63" spans="1:5" x14ac:dyDescent="0.25">
      <c r="A63">
        <v>62</v>
      </c>
      <c r="B63">
        <v>2.7160000000000002</v>
      </c>
      <c r="C63">
        <v>23</v>
      </c>
      <c r="D63">
        <f t="shared" si="0"/>
        <v>3.0070732060884278</v>
      </c>
      <c r="E63">
        <f t="shared" si="1"/>
        <v>-0.29107320608842757</v>
      </c>
    </row>
    <row r="64" spans="1:5" x14ac:dyDescent="0.25">
      <c r="A64">
        <v>63</v>
      </c>
      <c r="B64">
        <v>3.37</v>
      </c>
      <c r="C64">
        <v>25</v>
      </c>
      <c r="D64">
        <f t="shared" si="0"/>
        <v>3.0847274598989469</v>
      </c>
      <c r="E64">
        <f t="shared" si="1"/>
        <v>0.28527254010105318</v>
      </c>
    </row>
    <row r="65" spans="1:5" x14ac:dyDescent="0.25">
      <c r="A65">
        <v>64</v>
      </c>
      <c r="B65">
        <v>3.6059999999999999</v>
      </c>
      <c r="C65">
        <v>23</v>
      </c>
      <c r="D65">
        <f t="shared" si="0"/>
        <v>3.0070732060884278</v>
      </c>
      <c r="E65">
        <f t="shared" si="1"/>
        <v>0.59892679391157211</v>
      </c>
    </row>
    <row r="66" spans="1:5" x14ac:dyDescent="0.25">
      <c r="A66">
        <v>65</v>
      </c>
      <c r="B66">
        <v>2.6419999999999999</v>
      </c>
      <c r="C66">
        <v>30</v>
      </c>
      <c r="D66">
        <f t="shared" si="0"/>
        <v>3.2788630944252448</v>
      </c>
      <c r="E66">
        <f t="shared" si="1"/>
        <v>-0.63686309442524491</v>
      </c>
    </row>
    <row r="67" spans="1:5" x14ac:dyDescent="0.25">
      <c r="A67">
        <v>66</v>
      </c>
      <c r="B67">
        <v>2.452</v>
      </c>
      <c r="C67">
        <v>21</v>
      </c>
      <c r="D67">
        <f t="shared" ref="D67:D121" si="2">$H$10+$G$10*C67</f>
        <v>2.9294189522779086</v>
      </c>
      <c r="E67">
        <f t="shared" ref="E67:E121" si="3">B67-D67</f>
        <v>-0.47741895227790865</v>
      </c>
    </row>
    <row r="68" spans="1:5" x14ac:dyDescent="0.25">
      <c r="A68">
        <v>67</v>
      </c>
      <c r="B68">
        <v>2.6549999999999998</v>
      </c>
      <c r="C68">
        <v>24</v>
      </c>
      <c r="D68">
        <f t="shared" si="2"/>
        <v>3.0459003329936873</v>
      </c>
      <c r="E68">
        <f t="shared" si="3"/>
        <v>-0.39090033299368754</v>
      </c>
    </row>
    <row r="69" spans="1:5" x14ac:dyDescent="0.25">
      <c r="A69">
        <v>68</v>
      </c>
      <c r="B69">
        <v>3.714</v>
      </c>
      <c r="C69">
        <v>32</v>
      </c>
      <c r="D69">
        <f t="shared" si="2"/>
        <v>3.356517348235764</v>
      </c>
      <c r="E69">
        <f t="shared" si="3"/>
        <v>0.35748265176423599</v>
      </c>
    </row>
    <row r="70" spans="1:5" x14ac:dyDescent="0.25">
      <c r="A70">
        <v>69</v>
      </c>
      <c r="B70">
        <v>1.806</v>
      </c>
      <c r="C70">
        <v>18</v>
      </c>
      <c r="D70">
        <f t="shared" si="2"/>
        <v>2.8129375715621299</v>
      </c>
      <c r="E70">
        <f t="shared" si="3"/>
        <v>-1.0069375715621298</v>
      </c>
    </row>
    <row r="71" spans="1:5" x14ac:dyDescent="0.25">
      <c r="A71">
        <v>70</v>
      </c>
      <c r="B71">
        <v>3.516</v>
      </c>
      <c r="C71">
        <v>23</v>
      </c>
      <c r="D71">
        <f t="shared" si="2"/>
        <v>3.0070732060884278</v>
      </c>
      <c r="E71">
        <f t="shared" si="3"/>
        <v>0.50892679391157225</v>
      </c>
    </row>
    <row r="72" spans="1:5" x14ac:dyDescent="0.25">
      <c r="A72">
        <v>71</v>
      </c>
      <c r="B72">
        <v>3.0390000000000001</v>
      </c>
      <c r="C72">
        <v>20</v>
      </c>
      <c r="D72">
        <f t="shared" si="2"/>
        <v>2.890591825372649</v>
      </c>
      <c r="E72">
        <f t="shared" si="3"/>
        <v>0.14840817462735112</v>
      </c>
    </row>
    <row r="73" spans="1:5" x14ac:dyDescent="0.25">
      <c r="A73">
        <v>72</v>
      </c>
      <c r="B73">
        <v>2.9660000000000002</v>
      </c>
      <c r="C73">
        <v>23</v>
      </c>
      <c r="D73">
        <f t="shared" si="2"/>
        <v>3.0070732060884278</v>
      </c>
      <c r="E73">
        <f t="shared" si="3"/>
        <v>-4.1073206088427572E-2</v>
      </c>
    </row>
    <row r="74" spans="1:5" x14ac:dyDescent="0.25">
      <c r="A74">
        <v>73</v>
      </c>
      <c r="B74">
        <v>2.4820000000000002</v>
      </c>
      <c r="C74">
        <v>18</v>
      </c>
      <c r="D74">
        <f t="shared" si="2"/>
        <v>2.8129375715621299</v>
      </c>
      <c r="E74">
        <f t="shared" si="3"/>
        <v>-0.33093757156212966</v>
      </c>
    </row>
    <row r="75" spans="1:5" x14ac:dyDescent="0.25">
      <c r="A75">
        <v>74</v>
      </c>
      <c r="B75">
        <v>2.7</v>
      </c>
      <c r="C75">
        <v>18</v>
      </c>
      <c r="D75">
        <f t="shared" si="2"/>
        <v>2.8129375715621299</v>
      </c>
      <c r="E75">
        <f t="shared" si="3"/>
        <v>-0.11293757156212969</v>
      </c>
    </row>
    <row r="76" spans="1:5" x14ac:dyDescent="0.25">
      <c r="A76">
        <v>75</v>
      </c>
      <c r="B76">
        <v>3.92</v>
      </c>
      <c r="C76">
        <v>29</v>
      </c>
      <c r="D76">
        <f t="shared" si="2"/>
        <v>3.2400359675199857</v>
      </c>
      <c r="E76">
        <f t="shared" si="3"/>
        <v>0.67996403248001425</v>
      </c>
    </row>
    <row r="77" spans="1:5" x14ac:dyDescent="0.25">
      <c r="A77">
        <v>76</v>
      </c>
      <c r="B77">
        <v>2.8340000000000001</v>
      </c>
      <c r="C77">
        <v>20</v>
      </c>
      <c r="D77">
        <f t="shared" si="2"/>
        <v>2.890591825372649</v>
      </c>
      <c r="E77">
        <f t="shared" si="3"/>
        <v>-5.6591825372648952E-2</v>
      </c>
    </row>
    <row r="78" spans="1:5" x14ac:dyDescent="0.25">
      <c r="A78">
        <v>77</v>
      </c>
      <c r="B78">
        <v>3.222</v>
      </c>
      <c r="C78">
        <v>23</v>
      </c>
      <c r="D78">
        <f t="shared" si="2"/>
        <v>3.0070732060884278</v>
      </c>
      <c r="E78">
        <f t="shared" si="3"/>
        <v>0.21492679391157221</v>
      </c>
    </row>
    <row r="79" spans="1:5" x14ac:dyDescent="0.25">
      <c r="A79">
        <v>78</v>
      </c>
      <c r="B79">
        <v>3.0840000000000001</v>
      </c>
      <c r="C79">
        <v>26</v>
      </c>
      <c r="D79">
        <f t="shared" si="2"/>
        <v>3.1235545868042065</v>
      </c>
      <c r="E79">
        <f t="shared" si="3"/>
        <v>-3.9554586804206426E-2</v>
      </c>
    </row>
    <row r="80" spans="1:5" x14ac:dyDescent="0.25">
      <c r="A80">
        <v>79</v>
      </c>
      <c r="B80">
        <v>4</v>
      </c>
      <c r="C80">
        <v>28</v>
      </c>
      <c r="D80">
        <f t="shared" si="2"/>
        <v>3.2012088406147257</v>
      </c>
      <c r="E80">
        <f t="shared" si="3"/>
        <v>0.79879115938527434</v>
      </c>
    </row>
    <row r="81" spans="1:5" x14ac:dyDescent="0.25">
      <c r="A81">
        <v>80</v>
      </c>
      <c r="B81">
        <v>3.5110000000000001</v>
      </c>
      <c r="C81">
        <v>34</v>
      </c>
      <c r="D81">
        <f t="shared" si="2"/>
        <v>3.4341716020462831</v>
      </c>
      <c r="E81">
        <f t="shared" si="3"/>
        <v>7.6828397953716987E-2</v>
      </c>
    </row>
    <row r="82" spans="1:5" x14ac:dyDescent="0.25">
      <c r="A82">
        <v>81</v>
      </c>
      <c r="B82">
        <v>3.323</v>
      </c>
      <c r="C82">
        <v>20</v>
      </c>
      <c r="D82">
        <f t="shared" si="2"/>
        <v>2.890591825372649</v>
      </c>
      <c r="E82">
        <f t="shared" si="3"/>
        <v>0.43240817462735093</v>
      </c>
    </row>
    <row r="83" spans="1:5" x14ac:dyDescent="0.25">
      <c r="A83">
        <v>82</v>
      </c>
      <c r="B83">
        <v>3.0720000000000001</v>
      </c>
      <c r="C83">
        <v>20</v>
      </c>
      <c r="D83">
        <f t="shared" si="2"/>
        <v>2.890591825372649</v>
      </c>
      <c r="E83">
        <f t="shared" si="3"/>
        <v>0.18140817462735104</v>
      </c>
    </row>
    <row r="84" spans="1:5" x14ac:dyDescent="0.25">
      <c r="A84">
        <v>83</v>
      </c>
      <c r="B84">
        <v>2.0790000000000002</v>
      </c>
      <c r="C84">
        <v>26</v>
      </c>
      <c r="D84">
        <f t="shared" si="2"/>
        <v>3.1235545868042065</v>
      </c>
      <c r="E84">
        <f t="shared" si="3"/>
        <v>-1.0445545868042063</v>
      </c>
    </row>
    <row r="85" spans="1:5" x14ac:dyDescent="0.25">
      <c r="A85">
        <v>84</v>
      </c>
      <c r="B85">
        <v>3.875</v>
      </c>
      <c r="C85">
        <v>32</v>
      </c>
      <c r="D85">
        <f t="shared" si="2"/>
        <v>3.356517348235764</v>
      </c>
      <c r="E85">
        <f t="shared" si="3"/>
        <v>0.51848265176423602</v>
      </c>
    </row>
    <row r="86" spans="1:5" x14ac:dyDescent="0.25">
      <c r="A86">
        <v>85</v>
      </c>
      <c r="B86">
        <v>3.2080000000000002</v>
      </c>
      <c r="C86">
        <v>25</v>
      </c>
      <c r="D86">
        <f t="shared" si="2"/>
        <v>3.0847274598989469</v>
      </c>
      <c r="E86">
        <f t="shared" si="3"/>
        <v>0.12327254010105326</v>
      </c>
    </row>
    <row r="87" spans="1:5" x14ac:dyDescent="0.25">
      <c r="A87">
        <v>86</v>
      </c>
      <c r="B87">
        <v>2.92</v>
      </c>
      <c r="C87">
        <v>27</v>
      </c>
      <c r="D87">
        <f t="shared" si="2"/>
        <v>3.1623817137094661</v>
      </c>
      <c r="E87">
        <f t="shared" si="3"/>
        <v>-0.24238171370946615</v>
      </c>
    </row>
    <row r="88" spans="1:5" x14ac:dyDescent="0.25">
      <c r="A88">
        <v>87</v>
      </c>
      <c r="B88">
        <v>3.3450000000000002</v>
      </c>
      <c r="C88">
        <v>27</v>
      </c>
      <c r="D88">
        <f t="shared" si="2"/>
        <v>3.1623817137094661</v>
      </c>
      <c r="E88">
        <f t="shared" si="3"/>
        <v>0.18261828629053412</v>
      </c>
    </row>
    <row r="89" spans="1:5" x14ac:dyDescent="0.25">
      <c r="A89">
        <v>88</v>
      </c>
      <c r="B89">
        <v>3.956</v>
      </c>
      <c r="C89">
        <v>29</v>
      </c>
      <c r="D89">
        <f t="shared" si="2"/>
        <v>3.2400359675199857</v>
      </c>
      <c r="E89">
        <f t="shared" si="3"/>
        <v>0.71596403248001428</v>
      </c>
    </row>
    <row r="90" spans="1:5" x14ac:dyDescent="0.25">
      <c r="A90">
        <v>89</v>
      </c>
      <c r="B90">
        <v>3.8079999999999998</v>
      </c>
      <c r="C90">
        <v>19</v>
      </c>
      <c r="D90">
        <f t="shared" si="2"/>
        <v>2.851764698467389</v>
      </c>
      <c r="E90">
        <f t="shared" si="3"/>
        <v>0.95623530153261083</v>
      </c>
    </row>
    <row r="91" spans="1:5" x14ac:dyDescent="0.25">
      <c r="A91">
        <v>90</v>
      </c>
      <c r="B91">
        <v>2.5059999999999998</v>
      </c>
      <c r="C91">
        <v>21</v>
      </c>
      <c r="D91">
        <f t="shared" si="2"/>
        <v>2.9294189522779086</v>
      </c>
      <c r="E91">
        <f t="shared" si="3"/>
        <v>-0.42341895227790882</v>
      </c>
    </row>
    <row r="92" spans="1:5" x14ac:dyDescent="0.25">
      <c r="A92">
        <v>91</v>
      </c>
      <c r="B92">
        <v>3.8860000000000001</v>
      </c>
      <c r="C92">
        <v>24</v>
      </c>
      <c r="D92">
        <f t="shared" si="2"/>
        <v>3.0459003329936873</v>
      </c>
      <c r="E92">
        <f t="shared" si="3"/>
        <v>0.84009966700631278</v>
      </c>
    </row>
    <row r="93" spans="1:5" x14ac:dyDescent="0.25">
      <c r="A93">
        <v>92</v>
      </c>
      <c r="B93">
        <v>2.1829999999999998</v>
      </c>
      <c r="C93">
        <v>27</v>
      </c>
      <c r="D93">
        <f t="shared" si="2"/>
        <v>3.1623817137094661</v>
      </c>
      <c r="E93">
        <f t="shared" si="3"/>
        <v>-0.97938171370946625</v>
      </c>
    </row>
    <row r="94" spans="1:5" x14ac:dyDescent="0.25">
      <c r="A94">
        <v>93</v>
      </c>
      <c r="B94">
        <v>3.4289999999999998</v>
      </c>
      <c r="C94">
        <v>25</v>
      </c>
      <c r="D94">
        <f t="shared" si="2"/>
        <v>3.0847274598989469</v>
      </c>
      <c r="E94">
        <f t="shared" si="3"/>
        <v>0.3442725401010529</v>
      </c>
    </row>
    <row r="95" spans="1:5" x14ac:dyDescent="0.25">
      <c r="A95">
        <v>94</v>
      </c>
      <c r="B95">
        <v>3.024</v>
      </c>
      <c r="C95">
        <v>18</v>
      </c>
      <c r="D95">
        <f t="shared" si="2"/>
        <v>2.8129375715621299</v>
      </c>
      <c r="E95">
        <f t="shared" si="3"/>
        <v>0.21106242843787015</v>
      </c>
    </row>
    <row r="96" spans="1:5" x14ac:dyDescent="0.25">
      <c r="A96">
        <v>95</v>
      </c>
      <c r="B96">
        <v>3.75</v>
      </c>
      <c r="C96">
        <v>29</v>
      </c>
      <c r="D96">
        <f t="shared" si="2"/>
        <v>3.2400359675199857</v>
      </c>
      <c r="E96">
        <f t="shared" si="3"/>
        <v>0.50996403248001432</v>
      </c>
    </row>
    <row r="97" spans="1:5" x14ac:dyDescent="0.25">
      <c r="A97">
        <v>96</v>
      </c>
      <c r="B97">
        <v>3.8330000000000002</v>
      </c>
      <c r="C97">
        <v>24</v>
      </c>
      <c r="D97">
        <f t="shared" si="2"/>
        <v>3.0459003329936873</v>
      </c>
      <c r="E97">
        <f t="shared" si="3"/>
        <v>0.78709966700631284</v>
      </c>
    </row>
    <row r="98" spans="1:5" x14ac:dyDescent="0.25">
      <c r="A98">
        <v>97</v>
      </c>
      <c r="B98">
        <v>3.113</v>
      </c>
      <c r="C98">
        <v>27</v>
      </c>
      <c r="D98">
        <f t="shared" si="2"/>
        <v>3.1623817137094661</v>
      </c>
      <c r="E98">
        <f t="shared" si="3"/>
        <v>-4.9381713709466091E-2</v>
      </c>
    </row>
    <row r="99" spans="1:5" x14ac:dyDescent="0.25">
      <c r="A99">
        <v>98</v>
      </c>
      <c r="B99">
        <v>2.875</v>
      </c>
      <c r="C99">
        <v>21</v>
      </c>
      <c r="D99">
        <f t="shared" si="2"/>
        <v>2.9294189522779086</v>
      </c>
      <c r="E99">
        <f t="shared" si="3"/>
        <v>-5.4418952277908605E-2</v>
      </c>
    </row>
    <row r="100" spans="1:5" x14ac:dyDescent="0.25">
      <c r="A100">
        <v>99</v>
      </c>
      <c r="B100">
        <v>2.7469999999999999</v>
      </c>
      <c r="C100">
        <v>19</v>
      </c>
      <c r="D100">
        <f t="shared" si="2"/>
        <v>2.851764698467389</v>
      </c>
      <c r="E100">
        <f t="shared" si="3"/>
        <v>-0.10476469846738912</v>
      </c>
    </row>
    <row r="101" spans="1:5" x14ac:dyDescent="0.25">
      <c r="A101">
        <v>100</v>
      </c>
      <c r="B101">
        <v>2.3109999999999999</v>
      </c>
      <c r="C101">
        <v>18</v>
      </c>
      <c r="D101">
        <f t="shared" si="2"/>
        <v>2.8129375715621299</v>
      </c>
      <c r="E101">
        <f t="shared" si="3"/>
        <v>-0.50193757156212992</v>
      </c>
    </row>
    <row r="102" spans="1:5" x14ac:dyDescent="0.25">
      <c r="A102">
        <v>101</v>
      </c>
      <c r="B102">
        <v>1.841</v>
      </c>
      <c r="C102">
        <v>25</v>
      </c>
      <c r="D102">
        <f t="shared" si="2"/>
        <v>3.0847274598989469</v>
      </c>
      <c r="E102">
        <f t="shared" si="3"/>
        <v>-1.243727459898947</v>
      </c>
    </row>
    <row r="103" spans="1:5" x14ac:dyDescent="0.25">
      <c r="A103">
        <v>102</v>
      </c>
      <c r="B103">
        <v>1.583</v>
      </c>
      <c r="C103">
        <v>18</v>
      </c>
      <c r="D103">
        <f t="shared" si="2"/>
        <v>2.8129375715621299</v>
      </c>
      <c r="E103">
        <f t="shared" si="3"/>
        <v>-1.2299375715621299</v>
      </c>
    </row>
    <row r="104" spans="1:5" x14ac:dyDescent="0.25">
      <c r="A104">
        <v>103</v>
      </c>
      <c r="B104">
        <v>2.879</v>
      </c>
      <c r="C104">
        <v>20</v>
      </c>
      <c r="D104">
        <f t="shared" si="2"/>
        <v>2.890591825372649</v>
      </c>
      <c r="E104">
        <f t="shared" si="3"/>
        <v>-1.1591825372649023E-2</v>
      </c>
    </row>
    <row r="105" spans="1:5" x14ac:dyDescent="0.25">
      <c r="A105">
        <v>104</v>
      </c>
      <c r="B105">
        <v>3.5910000000000002</v>
      </c>
      <c r="C105">
        <v>32</v>
      </c>
      <c r="D105">
        <f t="shared" si="2"/>
        <v>3.356517348235764</v>
      </c>
      <c r="E105">
        <f t="shared" si="3"/>
        <v>0.23448265176423622</v>
      </c>
    </row>
    <row r="106" spans="1:5" x14ac:dyDescent="0.25">
      <c r="A106">
        <v>105</v>
      </c>
      <c r="B106">
        <v>2.9140000000000001</v>
      </c>
      <c r="C106">
        <v>24</v>
      </c>
      <c r="D106">
        <f t="shared" si="2"/>
        <v>3.0459003329936873</v>
      </c>
      <c r="E106">
        <f t="shared" si="3"/>
        <v>-0.1319003329936872</v>
      </c>
    </row>
    <row r="107" spans="1:5" x14ac:dyDescent="0.25">
      <c r="A107">
        <v>106</v>
      </c>
      <c r="B107">
        <v>3.7160000000000002</v>
      </c>
      <c r="C107">
        <v>35</v>
      </c>
      <c r="D107">
        <f t="shared" si="2"/>
        <v>3.4729987289515432</v>
      </c>
      <c r="E107">
        <f t="shared" si="3"/>
        <v>0.24300127104845703</v>
      </c>
    </row>
    <row r="108" spans="1:5" x14ac:dyDescent="0.25">
      <c r="A108">
        <v>107</v>
      </c>
      <c r="B108">
        <v>2.8</v>
      </c>
      <c r="C108">
        <v>25</v>
      </c>
      <c r="D108">
        <f t="shared" si="2"/>
        <v>3.0847274598989469</v>
      </c>
      <c r="E108">
        <f t="shared" si="3"/>
        <v>-0.2847274598989471</v>
      </c>
    </row>
    <row r="109" spans="1:5" x14ac:dyDescent="0.25">
      <c r="A109">
        <v>108</v>
      </c>
      <c r="B109">
        <v>3.621</v>
      </c>
      <c r="C109">
        <v>28</v>
      </c>
      <c r="D109">
        <f t="shared" si="2"/>
        <v>3.2012088406147257</v>
      </c>
      <c r="E109">
        <f t="shared" si="3"/>
        <v>0.41979115938527434</v>
      </c>
    </row>
    <row r="110" spans="1:5" x14ac:dyDescent="0.25">
      <c r="A110">
        <v>109</v>
      </c>
      <c r="B110">
        <v>3.7919999999999998</v>
      </c>
      <c r="C110">
        <v>28</v>
      </c>
      <c r="D110">
        <f t="shared" si="2"/>
        <v>3.2012088406147257</v>
      </c>
      <c r="E110">
        <f t="shared" si="3"/>
        <v>0.59079115938527416</v>
      </c>
    </row>
    <row r="111" spans="1:5" x14ac:dyDescent="0.25">
      <c r="A111">
        <v>110</v>
      </c>
      <c r="B111">
        <v>2.867</v>
      </c>
      <c r="C111">
        <v>25</v>
      </c>
      <c r="D111">
        <f t="shared" si="2"/>
        <v>3.0847274598989469</v>
      </c>
      <c r="E111">
        <f t="shared" si="3"/>
        <v>-0.21772745989894693</v>
      </c>
    </row>
    <row r="112" spans="1:5" x14ac:dyDescent="0.25">
      <c r="A112">
        <v>111</v>
      </c>
      <c r="B112">
        <v>3.419</v>
      </c>
      <c r="C112">
        <v>22</v>
      </c>
      <c r="D112">
        <f t="shared" si="2"/>
        <v>2.9682460791831682</v>
      </c>
      <c r="E112">
        <f t="shared" si="3"/>
        <v>0.45075392081683185</v>
      </c>
    </row>
    <row r="113" spans="1:5" x14ac:dyDescent="0.25">
      <c r="A113">
        <v>112</v>
      </c>
      <c r="B113">
        <v>3.6</v>
      </c>
      <c r="C113">
        <v>30</v>
      </c>
      <c r="D113">
        <f t="shared" si="2"/>
        <v>3.2788630944252448</v>
      </c>
      <c r="E113">
        <f t="shared" si="3"/>
        <v>0.32113690557475527</v>
      </c>
    </row>
    <row r="114" spans="1:5" x14ac:dyDescent="0.25">
      <c r="A114">
        <v>113</v>
      </c>
      <c r="B114">
        <v>2.3940000000000001</v>
      </c>
      <c r="C114">
        <v>20</v>
      </c>
      <c r="D114">
        <f t="shared" si="2"/>
        <v>2.890591825372649</v>
      </c>
      <c r="E114">
        <f t="shared" si="3"/>
        <v>-0.4965918253726489</v>
      </c>
    </row>
    <row r="115" spans="1:5" x14ac:dyDescent="0.25">
      <c r="A115">
        <v>114</v>
      </c>
      <c r="B115">
        <v>2.286</v>
      </c>
      <c r="C115">
        <v>20</v>
      </c>
      <c r="D115">
        <f t="shared" si="2"/>
        <v>2.890591825372649</v>
      </c>
      <c r="E115">
        <f t="shared" si="3"/>
        <v>-0.60459182537264899</v>
      </c>
    </row>
    <row r="116" spans="1:5" x14ac:dyDescent="0.25">
      <c r="A116">
        <v>115</v>
      </c>
      <c r="B116">
        <v>1.486</v>
      </c>
      <c r="C116">
        <v>31</v>
      </c>
      <c r="D116">
        <f t="shared" si="2"/>
        <v>3.3176902213305048</v>
      </c>
      <c r="E116">
        <f t="shared" si="3"/>
        <v>-1.8316902213305049</v>
      </c>
    </row>
    <row r="117" spans="1:5" x14ac:dyDescent="0.25">
      <c r="A117">
        <v>116</v>
      </c>
      <c r="B117">
        <v>3.8849999999999998</v>
      </c>
      <c r="C117">
        <v>20</v>
      </c>
      <c r="D117">
        <f t="shared" si="2"/>
        <v>2.890591825372649</v>
      </c>
      <c r="E117">
        <f t="shared" si="3"/>
        <v>0.99440817462735076</v>
      </c>
    </row>
    <row r="118" spans="1:5" x14ac:dyDescent="0.25">
      <c r="A118">
        <v>117</v>
      </c>
      <c r="B118">
        <v>3.8</v>
      </c>
      <c r="C118">
        <v>29</v>
      </c>
      <c r="D118">
        <f t="shared" si="2"/>
        <v>3.2400359675199857</v>
      </c>
      <c r="E118">
        <f t="shared" si="3"/>
        <v>0.55996403248001414</v>
      </c>
    </row>
    <row r="119" spans="1:5" x14ac:dyDescent="0.25">
      <c r="A119">
        <v>118</v>
      </c>
      <c r="B119">
        <v>3.9140000000000001</v>
      </c>
      <c r="C119">
        <v>28</v>
      </c>
      <c r="D119">
        <f t="shared" si="2"/>
        <v>3.2012088406147257</v>
      </c>
      <c r="E119">
        <f t="shared" si="3"/>
        <v>0.71279115938527449</v>
      </c>
    </row>
    <row r="120" spans="1:5" x14ac:dyDescent="0.25">
      <c r="A120">
        <v>119</v>
      </c>
      <c r="B120">
        <v>1.86</v>
      </c>
      <c r="C120">
        <v>16</v>
      </c>
      <c r="D120">
        <f t="shared" si="2"/>
        <v>2.7352833177516103</v>
      </c>
      <c r="E120">
        <f t="shared" si="3"/>
        <v>-0.87528331775161017</v>
      </c>
    </row>
    <row r="121" spans="1:5" x14ac:dyDescent="0.25">
      <c r="A121">
        <v>120</v>
      </c>
      <c r="B121">
        <v>2.948</v>
      </c>
      <c r="C121">
        <v>28</v>
      </c>
      <c r="D121">
        <f t="shared" si="2"/>
        <v>3.2012088406147257</v>
      </c>
      <c r="E121">
        <f t="shared" si="3"/>
        <v>-0.25320884061472571</v>
      </c>
    </row>
  </sheetData>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24"/>
  <sheetViews>
    <sheetView workbookViewId="0">
      <selection activeCell="I5" sqref="I5"/>
    </sheetView>
  </sheetViews>
  <sheetFormatPr defaultRowHeight="15" x14ac:dyDescent="0.25"/>
  <cols>
    <col min="1" max="1" width="10.42578125" customWidth="1"/>
    <col min="2" max="2" width="10" customWidth="1"/>
    <col min="3" max="7" width="10.140625" customWidth="1"/>
    <col min="10" max="10" width="13" customWidth="1"/>
    <col min="19" max="19" width="9.140625" customWidth="1"/>
  </cols>
  <sheetData>
    <row r="1" spans="1:20" x14ac:dyDescent="0.25">
      <c r="A1" t="s">
        <v>44</v>
      </c>
      <c r="D1">
        <f>SUM(D5:D124)</f>
        <v>2379.9249999999993</v>
      </c>
      <c r="G1" s="12" t="s">
        <v>38</v>
      </c>
      <c r="H1">
        <f>SUM(G5:G124)/119</f>
        <v>0.26948180326626531</v>
      </c>
      <c r="K1" s="12" t="s">
        <v>41</v>
      </c>
      <c r="L1">
        <f>H1^2</f>
        <v>7.2620442291638124E-2</v>
      </c>
    </row>
    <row r="2" spans="1:20" ht="18" x14ac:dyDescent="0.35">
      <c r="A2" t="s">
        <v>33</v>
      </c>
      <c r="B2">
        <f>AVERAGE(B5:B124)</f>
        <v>3.0740500000000006</v>
      </c>
      <c r="C2">
        <f>AVERAGE(C5:C124)</f>
        <v>24.725000000000001</v>
      </c>
      <c r="G2" s="12" t="s">
        <v>39</v>
      </c>
      <c r="H2">
        <f>H1*B3/C3</f>
        <v>3.8827126905259558E-2</v>
      </c>
      <c r="K2" s="12" t="s">
        <v>42</v>
      </c>
      <c r="L2">
        <f>STDEV(I5:I124)*SQRT(119/118)</f>
        <v>0.62312503710750455</v>
      </c>
    </row>
    <row r="3" spans="1:20" x14ac:dyDescent="0.25">
      <c r="A3" t="s">
        <v>34</v>
      </c>
      <c r="B3">
        <f>STDEV(B5:B124)</f>
        <v>0.64433832714803385</v>
      </c>
      <c r="C3">
        <f>STDEV(C5:C124)</f>
        <v>4.4720654901174228</v>
      </c>
      <c r="G3" s="12" t="s">
        <v>40</v>
      </c>
      <c r="H3">
        <f>B2-C2*H2</f>
        <v>2.1140492872674579</v>
      </c>
      <c r="K3" s="12" t="s">
        <v>45</v>
      </c>
      <c r="L3">
        <f>L2/SQRT(D1)</f>
        <v>1.2773019228797113E-2</v>
      </c>
    </row>
    <row r="4" spans="1:20" ht="15.75" x14ac:dyDescent="0.3">
      <c r="A4" s="1" t="s">
        <v>2</v>
      </c>
      <c r="B4" s="1" t="s">
        <v>1</v>
      </c>
      <c r="C4" s="1" t="s">
        <v>0</v>
      </c>
      <c r="D4" s="1" t="s">
        <v>43</v>
      </c>
      <c r="E4" s="1" t="s">
        <v>35</v>
      </c>
      <c r="F4" s="1" t="s">
        <v>36</v>
      </c>
      <c r="G4" s="1" t="s">
        <v>37</v>
      </c>
      <c r="H4" s="1" t="s">
        <v>3</v>
      </c>
      <c r="I4" s="1" t="s">
        <v>17</v>
      </c>
      <c r="J4" s="1" t="s">
        <v>51</v>
      </c>
      <c r="K4" s="12" t="s">
        <v>46</v>
      </c>
      <c r="L4">
        <f>L2*SQRT(1/120+C2^2/D1)</f>
        <v>0.32089483455621881</v>
      </c>
      <c r="M4" s="1"/>
      <c r="N4" s="1"/>
      <c r="O4" s="1"/>
      <c r="P4" s="1"/>
      <c r="Q4" s="2"/>
    </row>
    <row r="5" spans="1:20" ht="15.75" x14ac:dyDescent="0.3">
      <c r="A5">
        <v>1</v>
      </c>
      <c r="B5">
        <v>3.8969999999999998</v>
      </c>
      <c r="C5">
        <v>21</v>
      </c>
      <c r="D5">
        <f>( C5-$C$2)^2</f>
        <v>13.87562500000001</v>
      </c>
      <c r="E5">
        <f>(B5-B$2)/B$3</f>
        <v>1.277201689433151</v>
      </c>
      <c r="F5">
        <f>(C5-C$2)/C$3</f>
        <v>-0.83294844590976558</v>
      </c>
      <c r="G5">
        <f>E5*F5</f>
        <v>-1.0638431623266702</v>
      </c>
      <c r="H5">
        <f>$H$3+$H$2*C5</f>
        <v>2.9294189522779086</v>
      </c>
      <c r="I5">
        <f>B5-H5</f>
        <v>0.96758104772209119</v>
      </c>
      <c r="J5">
        <f>ABS(I5)/$L$2</f>
        <v>1.5527879480072302</v>
      </c>
      <c r="Q5" s="2"/>
    </row>
    <row r="6" spans="1:20" x14ac:dyDescent="0.25">
      <c r="A6">
        <v>2</v>
      </c>
      <c r="B6">
        <v>3.8849999999999998</v>
      </c>
      <c r="C6">
        <v>14</v>
      </c>
      <c r="D6">
        <f t="shared" ref="D6:D69" si="0">( C6-$C$2)^2</f>
        <v>115.02562500000003</v>
      </c>
      <c r="E6">
        <f t="shared" ref="E6:E69" si="1">(B6-B$2)/B$3</f>
        <v>1.2585779331014202</v>
      </c>
      <c r="F6">
        <f t="shared" ref="F6:F69" si="2">(C6-C$2)/C$3</f>
        <v>-2.3982206932569756</v>
      </c>
      <c r="G6">
        <f t="shared" ref="G6:G69" si="3">E6*F6</f>
        <v>-3.0183476432404195</v>
      </c>
      <c r="H6">
        <f t="shared" ref="H6:H69" si="4">$H$3+$H$2*C6</f>
        <v>2.6576290639410916</v>
      </c>
      <c r="I6">
        <f t="shared" ref="I6:I69" si="5">B6-H6</f>
        <v>1.2273709360589082</v>
      </c>
      <c r="J6">
        <f t="shared" ref="J6:J69" si="6">ABS(I6)/$L$2</f>
        <v>1.9697024882137038</v>
      </c>
      <c r="Q6" s="3"/>
    </row>
    <row r="7" spans="1:20" x14ac:dyDescent="0.25">
      <c r="A7">
        <v>3</v>
      </c>
      <c r="B7">
        <v>3.778</v>
      </c>
      <c r="C7">
        <v>28</v>
      </c>
      <c r="D7">
        <f t="shared" si="0"/>
        <v>10.72562499999999</v>
      </c>
      <c r="E7">
        <f t="shared" si="1"/>
        <v>1.0925161058101547</v>
      </c>
      <c r="F7">
        <f t="shared" si="2"/>
        <v>0.73232380143744435</v>
      </c>
      <c r="G7">
        <f t="shared" si="3"/>
        <v>0.80007554773852563</v>
      </c>
      <c r="H7">
        <f t="shared" si="4"/>
        <v>3.2012088406147257</v>
      </c>
      <c r="I7">
        <f t="shared" si="5"/>
        <v>0.57679115938527437</v>
      </c>
      <c r="J7">
        <f t="shared" si="6"/>
        <v>0.92564272824390392</v>
      </c>
      <c r="Q7" s="4"/>
    </row>
    <row r="8" spans="1:20" x14ac:dyDescent="0.25">
      <c r="A8">
        <v>4</v>
      </c>
      <c r="B8">
        <v>2.54</v>
      </c>
      <c r="C8">
        <v>22</v>
      </c>
      <c r="D8">
        <f t="shared" si="0"/>
        <v>7.4256250000000081</v>
      </c>
      <c r="E8">
        <f t="shared" si="1"/>
        <v>-0.82883475574673515</v>
      </c>
      <c r="F8">
        <f t="shared" si="2"/>
        <v>-0.60933812486016414</v>
      </c>
      <c r="G8">
        <f t="shared" si="3"/>
        <v>0.50504061588564775</v>
      </c>
      <c r="H8">
        <f t="shared" si="4"/>
        <v>2.9682460791831682</v>
      </c>
      <c r="I8">
        <f t="shared" si="5"/>
        <v>-0.42824607918316815</v>
      </c>
      <c r="J8">
        <f t="shared" si="6"/>
        <v>0.68725545224607154</v>
      </c>
      <c r="Q8" s="3"/>
    </row>
    <row r="9" spans="1:20" x14ac:dyDescent="0.25">
      <c r="A9">
        <v>5</v>
      </c>
      <c r="B9">
        <v>3.028</v>
      </c>
      <c r="C9">
        <v>21</v>
      </c>
      <c r="D9">
        <f t="shared" si="0"/>
        <v>13.87562500000001</v>
      </c>
      <c r="E9">
        <f t="shared" si="1"/>
        <v>-7.1468664923017705E-2</v>
      </c>
      <c r="F9">
        <f t="shared" si="2"/>
        <v>-0.83294844590976558</v>
      </c>
      <c r="G9">
        <f t="shared" si="3"/>
        <v>5.9529713378873375E-2</v>
      </c>
      <c r="H9">
        <f t="shared" si="4"/>
        <v>2.9294189522779086</v>
      </c>
      <c r="I9">
        <f t="shared" si="5"/>
        <v>9.8581047722091419E-2</v>
      </c>
      <c r="J9">
        <f t="shared" si="6"/>
        <v>0.15820427980184615</v>
      </c>
      <c r="Q9" s="3"/>
    </row>
    <row r="10" spans="1:20" x14ac:dyDescent="0.25">
      <c r="A10">
        <v>6</v>
      </c>
      <c r="B10">
        <v>3.8650000000000002</v>
      </c>
      <c r="C10">
        <v>31</v>
      </c>
      <c r="D10">
        <f t="shared" si="0"/>
        <v>39.375624999999985</v>
      </c>
      <c r="E10">
        <f t="shared" si="1"/>
        <v>1.2275383392152031</v>
      </c>
      <c r="F10">
        <f t="shared" si="2"/>
        <v>1.4031547645862485</v>
      </c>
      <c r="G10">
        <f t="shared" si="3"/>
        <v>1.7224262693821029</v>
      </c>
      <c r="H10">
        <f t="shared" si="4"/>
        <v>3.317690221330504</v>
      </c>
      <c r="I10">
        <f t="shared" si="5"/>
        <v>0.54730977866949626</v>
      </c>
      <c r="J10">
        <f t="shared" si="6"/>
        <v>0.87833058547938225</v>
      </c>
      <c r="M10" s="11" t="s">
        <v>27</v>
      </c>
      <c r="N10">
        <f>TINV(0.05,118)</f>
        <v>1.9802722492729716</v>
      </c>
    </row>
    <row r="11" spans="1:20" x14ac:dyDescent="0.25">
      <c r="A11">
        <v>7</v>
      </c>
      <c r="B11">
        <v>2.9620000000000002</v>
      </c>
      <c r="C11">
        <v>32</v>
      </c>
      <c r="D11">
        <f t="shared" si="0"/>
        <v>52.925624999999982</v>
      </c>
      <c r="E11">
        <f t="shared" si="1"/>
        <v>-0.17389932474753661</v>
      </c>
      <c r="F11">
        <f t="shared" si="2"/>
        <v>1.62676508563585</v>
      </c>
      <c r="G11">
        <f t="shared" si="3"/>
        <v>-0.28289334991494286</v>
      </c>
      <c r="H11">
        <f t="shared" si="4"/>
        <v>3.356517348235764</v>
      </c>
      <c r="I11">
        <f t="shared" si="5"/>
        <v>-0.39451734823576379</v>
      </c>
      <c r="J11">
        <f t="shared" si="6"/>
        <v>0.63312710088986479</v>
      </c>
      <c r="M11" s="11" t="s">
        <v>28</v>
      </c>
      <c r="N11">
        <f>H2+N10*L3</f>
        <v>6.412118242347653E-2</v>
      </c>
    </row>
    <row r="12" spans="1:20" x14ac:dyDescent="0.25">
      <c r="A12">
        <v>8</v>
      </c>
      <c r="B12">
        <v>3.9609999999999999</v>
      </c>
      <c r="C12">
        <v>27</v>
      </c>
      <c r="D12">
        <f t="shared" si="0"/>
        <v>5.1756249999999939</v>
      </c>
      <c r="E12">
        <f t="shared" si="1"/>
        <v>1.3765283898690486</v>
      </c>
      <c r="F12">
        <f t="shared" si="2"/>
        <v>0.50871348038784292</v>
      </c>
      <c r="G12">
        <f t="shared" si="3"/>
        <v>0.70025854806295729</v>
      </c>
      <c r="H12">
        <f t="shared" si="4"/>
        <v>3.1623817137094656</v>
      </c>
      <c r="I12">
        <f t="shared" si="5"/>
        <v>0.79861828629053422</v>
      </c>
      <c r="J12">
        <f t="shared" si="6"/>
        <v>1.2816340842243397</v>
      </c>
      <c r="M12" s="11" t="s">
        <v>29</v>
      </c>
      <c r="N12">
        <f>H2-N10*L3</f>
        <v>1.3533071387042583E-2</v>
      </c>
      <c r="T12" s="6"/>
    </row>
    <row r="13" spans="1:20" x14ac:dyDescent="0.25">
      <c r="A13">
        <v>9</v>
      </c>
      <c r="B13">
        <v>0.5</v>
      </c>
      <c r="C13">
        <v>29</v>
      </c>
      <c r="D13">
        <f t="shared" si="0"/>
        <v>18.275624999999987</v>
      </c>
      <c r="E13">
        <f t="shared" si="1"/>
        <v>-3.9948733321409642</v>
      </c>
      <c r="F13">
        <f t="shared" si="2"/>
        <v>0.95593412248704568</v>
      </c>
      <c r="G13">
        <f t="shared" si="3"/>
        <v>-3.8188357332070728</v>
      </c>
      <c r="H13">
        <f t="shared" si="4"/>
        <v>3.2400359675199848</v>
      </c>
      <c r="I13">
        <f t="shared" si="5"/>
        <v>-2.7400359675199848</v>
      </c>
      <c r="J13">
        <f t="shared" si="6"/>
        <v>4.397249034060656</v>
      </c>
      <c r="M13" s="11" t="s">
        <v>30</v>
      </c>
      <c r="N13">
        <f>H3+N10*L4</f>
        <v>2.7495084230741793</v>
      </c>
      <c r="T13" s="5"/>
    </row>
    <row r="14" spans="1:20" x14ac:dyDescent="0.25">
      <c r="A14">
        <v>10</v>
      </c>
      <c r="B14">
        <v>3.1779999999999999</v>
      </c>
      <c r="C14">
        <v>26</v>
      </c>
      <c r="D14">
        <f t="shared" si="0"/>
        <v>1.6256249999999963</v>
      </c>
      <c r="E14">
        <f t="shared" si="1"/>
        <v>0.16132828922361664</v>
      </c>
      <c r="F14">
        <f t="shared" si="2"/>
        <v>0.28510315933824149</v>
      </c>
      <c r="G14">
        <f t="shared" si="3"/>
        <v>4.5995204948286683E-2</v>
      </c>
      <c r="H14">
        <f t="shared" si="4"/>
        <v>3.1235545868042065</v>
      </c>
      <c r="I14">
        <f t="shared" si="5"/>
        <v>5.4445413195793435E-2</v>
      </c>
      <c r="J14">
        <f t="shared" si="6"/>
        <v>8.7374780266452762E-2</v>
      </c>
      <c r="M14" s="11" t="s">
        <v>31</v>
      </c>
      <c r="N14">
        <f>H3-N10*L4</f>
        <v>1.4785901514607365</v>
      </c>
      <c r="T14" s="5"/>
    </row>
    <row r="15" spans="1:20" x14ac:dyDescent="0.25">
      <c r="A15">
        <v>11</v>
      </c>
      <c r="B15">
        <v>3.31</v>
      </c>
      <c r="C15">
        <v>24</v>
      </c>
      <c r="D15">
        <f t="shared" si="0"/>
        <v>0.52562500000000201</v>
      </c>
      <c r="E15">
        <f t="shared" si="1"/>
        <v>0.36618960887265517</v>
      </c>
      <c r="F15">
        <f t="shared" si="2"/>
        <v>-0.16211748276096133</v>
      </c>
      <c r="G15">
        <f t="shared" si="3"/>
        <v>-5.9365737603655849E-2</v>
      </c>
      <c r="H15">
        <f t="shared" si="4"/>
        <v>3.0459003329936873</v>
      </c>
      <c r="I15">
        <f t="shared" si="5"/>
        <v>0.26409966700631271</v>
      </c>
      <c r="J15">
        <f t="shared" si="6"/>
        <v>0.42383093485095985</v>
      </c>
      <c r="T15" s="5"/>
    </row>
    <row r="16" spans="1:20" x14ac:dyDescent="0.25">
      <c r="A16">
        <v>12</v>
      </c>
      <c r="B16">
        <v>3.5379999999999998</v>
      </c>
      <c r="C16">
        <v>30</v>
      </c>
      <c r="D16">
        <f t="shared" si="0"/>
        <v>27.825624999999985</v>
      </c>
      <c r="E16">
        <f t="shared" si="1"/>
        <v>0.72004097917553922</v>
      </c>
      <c r="F16">
        <f t="shared" si="2"/>
        <v>1.1795444435366471</v>
      </c>
      <c r="G16">
        <f t="shared" si="3"/>
        <v>0.84932033610519397</v>
      </c>
      <c r="H16">
        <f t="shared" si="4"/>
        <v>3.2788630944252448</v>
      </c>
      <c r="I16">
        <f t="shared" si="5"/>
        <v>0.25913690557475499</v>
      </c>
      <c r="J16">
        <f t="shared" si="6"/>
        <v>0.415866624101075</v>
      </c>
      <c r="M16" s="11" t="s">
        <v>32</v>
      </c>
      <c r="N16">
        <f>H3+H2*30</f>
        <v>3.2788630944252448</v>
      </c>
      <c r="T16" s="5"/>
    </row>
    <row r="17" spans="1:20" x14ac:dyDescent="0.25">
      <c r="A17">
        <v>13</v>
      </c>
      <c r="B17">
        <v>3.0830000000000002</v>
      </c>
      <c r="C17">
        <v>24</v>
      </c>
      <c r="D17">
        <f t="shared" si="0"/>
        <v>0.52562500000000201</v>
      </c>
      <c r="E17">
        <f t="shared" si="1"/>
        <v>1.3890218264081855E-2</v>
      </c>
      <c r="F17">
        <f t="shared" si="2"/>
        <v>-0.16211748276096133</v>
      </c>
      <c r="G17">
        <f t="shared" si="3"/>
        <v>-2.2518472199732804E-3</v>
      </c>
      <c r="H17">
        <f t="shared" si="4"/>
        <v>3.0459003329936873</v>
      </c>
      <c r="I17">
        <f t="shared" si="5"/>
        <v>3.7099667006312842E-2</v>
      </c>
      <c r="J17">
        <f t="shared" si="6"/>
        <v>5.9538077908932147E-2</v>
      </c>
      <c r="M17" s="11" t="s">
        <v>47</v>
      </c>
      <c r="N17">
        <f>L2*SQRT(1/120+(30-C2)^2/D1)</f>
        <v>8.8178557750440062E-2</v>
      </c>
      <c r="T17" s="5"/>
    </row>
    <row r="18" spans="1:20" x14ac:dyDescent="0.25">
      <c r="A18">
        <v>14</v>
      </c>
      <c r="B18">
        <v>3.0129999999999999</v>
      </c>
      <c r="C18">
        <v>24</v>
      </c>
      <c r="D18">
        <f t="shared" si="0"/>
        <v>0.52562500000000201</v>
      </c>
      <c r="E18">
        <f t="shared" si="1"/>
        <v>-9.4748360337681345E-2</v>
      </c>
      <c r="F18">
        <f t="shared" si="2"/>
        <v>-0.16211748276096133</v>
      </c>
      <c r="G18">
        <f t="shared" si="3"/>
        <v>1.5360365673673408E-2</v>
      </c>
      <c r="H18">
        <f t="shared" si="4"/>
        <v>3.0459003329936873</v>
      </c>
      <c r="I18">
        <f t="shared" si="5"/>
        <v>-3.2900332993687442E-2</v>
      </c>
      <c r="J18">
        <f t="shared" si="6"/>
        <v>5.2798926434424936E-2</v>
      </c>
      <c r="M18" s="11" t="s">
        <v>49</v>
      </c>
      <c r="N18">
        <f>N16-N10*N17</f>
        <v>3.1042455435311345</v>
      </c>
    </row>
    <row r="19" spans="1:20" x14ac:dyDescent="0.25">
      <c r="A19">
        <v>15</v>
      </c>
      <c r="B19">
        <v>3.2450000000000001</v>
      </c>
      <c r="C19">
        <v>33</v>
      </c>
      <c r="D19">
        <f t="shared" si="0"/>
        <v>68.47562499999998</v>
      </c>
      <c r="E19">
        <f t="shared" si="1"/>
        <v>0.26531092874244699</v>
      </c>
      <c r="F19">
        <f t="shared" si="2"/>
        <v>1.8503754066854514</v>
      </c>
      <c r="G19">
        <f t="shared" si="3"/>
        <v>0.4909248176699002</v>
      </c>
      <c r="H19">
        <f t="shared" si="4"/>
        <v>3.3953444751410231</v>
      </c>
      <c r="I19">
        <f t="shared" si="5"/>
        <v>-0.150344475141023</v>
      </c>
      <c r="J19">
        <f t="shared" si="6"/>
        <v>0.24127497081309676</v>
      </c>
      <c r="M19" s="11" t="s">
        <v>50</v>
      </c>
      <c r="N19">
        <f>N16+N10*N17</f>
        <v>3.4534806453193552</v>
      </c>
    </row>
    <row r="20" spans="1:20" x14ac:dyDescent="0.25">
      <c r="A20">
        <v>16</v>
      </c>
      <c r="B20">
        <v>2.9630000000000001</v>
      </c>
      <c r="C20">
        <v>27</v>
      </c>
      <c r="D20">
        <f t="shared" si="0"/>
        <v>5.1756249999999939</v>
      </c>
      <c r="E20">
        <f t="shared" si="1"/>
        <v>-0.17234734505322588</v>
      </c>
      <c r="F20">
        <f t="shared" si="2"/>
        <v>0.50871348038784292</v>
      </c>
      <c r="G20">
        <f t="shared" si="3"/>
        <v>-8.7675417737631017E-2</v>
      </c>
      <c r="H20">
        <f t="shared" si="4"/>
        <v>3.1623817137094656</v>
      </c>
      <c r="I20">
        <f t="shared" si="5"/>
        <v>-0.19938171370946556</v>
      </c>
      <c r="J20">
        <f t="shared" si="6"/>
        <v>0.31997063484237315</v>
      </c>
    </row>
    <row r="21" spans="1:20" x14ac:dyDescent="0.25">
      <c r="A21">
        <v>17</v>
      </c>
      <c r="B21">
        <v>3.5219999999999998</v>
      </c>
      <c r="C21">
        <v>25</v>
      </c>
      <c r="D21">
        <f t="shared" si="0"/>
        <v>7.5624999999999221E-2</v>
      </c>
      <c r="E21">
        <f t="shared" si="1"/>
        <v>0.69520930406656478</v>
      </c>
      <c r="F21">
        <f t="shared" si="2"/>
        <v>6.1492838288640071E-2</v>
      </c>
      <c r="G21">
        <f t="shared" si="3"/>
        <v>4.275039331172327E-2</v>
      </c>
      <c r="H21">
        <f t="shared" si="4"/>
        <v>3.0847274598989469</v>
      </c>
      <c r="I21">
        <f t="shared" si="5"/>
        <v>0.43727254010105288</v>
      </c>
      <c r="J21">
        <f t="shared" si="6"/>
        <v>0.70174124623660805</v>
      </c>
    </row>
    <row r="22" spans="1:20" x14ac:dyDescent="0.25">
      <c r="A22">
        <v>18</v>
      </c>
      <c r="B22">
        <v>3.0129999999999999</v>
      </c>
      <c r="C22">
        <v>31</v>
      </c>
      <c r="D22">
        <f t="shared" si="0"/>
        <v>39.375624999999985</v>
      </c>
      <c r="E22">
        <f t="shared" si="1"/>
        <v>-9.4748360337681345E-2</v>
      </c>
      <c r="F22">
        <f t="shared" si="2"/>
        <v>1.4031547645862485</v>
      </c>
      <c r="G22">
        <f t="shared" si="3"/>
        <v>-0.13294661324455231</v>
      </c>
      <c r="H22">
        <f t="shared" si="4"/>
        <v>3.317690221330504</v>
      </c>
      <c r="I22">
        <f t="shared" si="5"/>
        <v>-0.30469022133050405</v>
      </c>
      <c r="J22">
        <f t="shared" si="6"/>
        <v>0.48897123881404464</v>
      </c>
    </row>
    <row r="23" spans="1:20" x14ac:dyDescent="0.25">
      <c r="A23">
        <v>19</v>
      </c>
      <c r="B23">
        <v>2.9470000000000001</v>
      </c>
      <c r="C23">
        <v>25</v>
      </c>
      <c r="D23">
        <f t="shared" si="0"/>
        <v>7.5624999999999221E-2</v>
      </c>
      <c r="E23">
        <f t="shared" si="1"/>
        <v>-0.19717902016220026</v>
      </c>
      <c r="F23">
        <f t="shared" si="2"/>
        <v>6.1492838288640071E-2</v>
      </c>
      <c r="G23">
        <f t="shared" si="3"/>
        <v>-1.2125097600746681E-2</v>
      </c>
      <c r="H23">
        <f t="shared" si="4"/>
        <v>3.0847274598989469</v>
      </c>
      <c r="I23">
        <f t="shared" si="5"/>
        <v>-0.13772745989894686</v>
      </c>
      <c r="J23">
        <f t="shared" si="6"/>
        <v>0.22102700372667813</v>
      </c>
    </row>
    <row r="24" spans="1:20" x14ac:dyDescent="0.25">
      <c r="A24">
        <v>20</v>
      </c>
      <c r="B24">
        <v>2.1179999999999999</v>
      </c>
      <c r="C24">
        <v>20</v>
      </c>
      <c r="D24">
        <f t="shared" si="0"/>
        <v>22.325625000000013</v>
      </c>
      <c r="E24">
        <f t="shared" si="1"/>
        <v>-1.4837701867459336</v>
      </c>
      <c r="F24">
        <f t="shared" si="2"/>
        <v>-1.056558766959367</v>
      </c>
      <c r="G24">
        <f t="shared" si="3"/>
        <v>1.5676903989593534</v>
      </c>
      <c r="H24">
        <f t="shared" si="4"/>
        <v>2.890591825372649</v>
      </c>
      <c r="I24">
        <f t="shared" si="5"/>
        <v>-0.77259182537264914</v>
      </c>
      <c r="J24">
        <f t="shared" si="6"/>
        <v>1.2398664463218445</v>
      </c>
    </row>
    <row r="25" spans="1:20" x14ac:dyDescent="0.25">
      <c r="A25">
        <v>21</v>
      </c>
      <c r="B25">
        <v>2.5630000000000002</v>
      </c>
      <c r="C25">
        <v>24</v>
      </c>
      <c r="D25">
        <f t="shared" si="0"/>
        <v>0.52562500000000201</v>
      </c>
      <c r="E25">
        <f t="shared" si="1"/>
        <v>-0.79313922277758431</v>
      </c>
      <c r="F25">
        <f t="shared" si="2"/>
        <v>-0.16211748276096133</v>
      </c>
      <c r="G25">
        <f t="shared" si="3"/>
        <v>0.12858173427568728</v>
      </c>
      <c r="H25">
        <f t="shared" si="4"/>
        <v>3.0459003329936873</v>
      </c>
      <c r="I25">
        <f t="shared" si="5"/>
        <v>-0.48290033299368718</v>
      </c>
      <c r="J25">
        <f t="shared" si="6"/>
        <v>0.77496538292743145</v>
      </c>
    </row>
    <row r="26" spans="1:20" x14ac:dyDescent="0.25">
      <c r="A26">
        <v>22</v>
      </c>
      <c r="B26">
        <v>3.3570000000000002</v>
      </c>
      <c r="C26">
        <v>21</v>
      </c>
      <c r="D26">
        <f t="shared" si="0"/>
        <v>13.87562500000001</v>
      </c>
      <c r="E26">
        <f t="shared" si="1"/>
        <v>0.43913265450526751</v>
      </c>
      <c r="F26">
        <f t="shared" si="2"/>
        <v>-0.83294844590976558</v>
      </c>
      <c r="G26">
        <f t="shared" si="3"/>
        <v>-0.36577486211839261</v>
      </c>
      <c r="H26">
        <f t="shared" si="4"/>
        <v>2.9294189522779086</v>
      </c>
      <c r="I26">
        <f t="shared" si="5"/>
        <v>0.4275810477220916</v>
      </c>
      <c r="J26">
        <f t="shared" si="6"/>
        <v>0.68618820021562266</v>
      </c>
    </row>
    <row r="27" spans="1:20" x14ac:dyDescent="0.25">
      <c r="A27">
        <v>23</v>
      </c>
      <c r="B27">
        <v>3.7309999999999999</v>
      </c>
      <c r="C27">
        <v>28</v>
      </c>
      <c r="D27">
        <f t="shared" si="0"/>
        <v>10.72562499999999</v>
      </c>
      <c r="E27">
        <f t="shared" si="1"/>
        <v>1.0195730601775423</v>
      </c>
      <c r="F27">
        <f t="shared" si="2"/>
        <v>0.73232380143744435</v>
      </c>
      <c r="G27">
        <f t="shared" si="3"/>
        <v>0.74665761927242602</v>
      </c>
      <c r="H27">
        <f t="shared" si="4"/>
        <v>3.2012088406147257</v>
      </c>
      <c r="I27">
        <f t="shared" si="5"/>
        <v>0.52979115938527421</v>
      </c>
      <c r="J27">
        <f t="shared" si="6"/>
        <v>0.85021645389907852</v>
      </c>
    </row>
    <row r="28" spans="1:20" x14ac:dyDescent="0.25">
      <c r="A28">
        <v>24</v>
      </c>
      <c r="B28">
        <v>3.9249999999999998</v>
      </c>
      <c r="C28">
        <v>27</v>
      </c>
      <c r="D28">
        <f t="shared" si="0"/>
        <v>5.1756249999999939</v>
      </c>
      <c r="E28">
        <f t="shared" si="1"/>
        <v>1.3206571208738562</v>
      </c>
      <c r="F28">
        <f t="shared" si="2"/>
        <v>0.50871348038784292</v>
      </c>
      <c r="G28">
        <f t="shared" si="3"/>
        <v>0.67183608035872755</v>
      </c>
      <c r="H28">
        <f t="shared" si="4"/>
        <v>3.1623817137094656</v>
      </c>
      <c r="I28">
        <f t="shared" si="5"/>
        <v>0.76261828629053419</v>
      </c>
      <c r="J28">
        <f t="shared" si="6"/>
        <v>1.2238607677048989</v>
      </c>
    </row>
    <row r="29" spans="1:20" x14ac:dyDescent="0.25">
      <c r="A29">
        <v>25</v>
      </c>
      <c r="B29">
        <v>3.556</v>
      </c>
      <c r="C29">
        <v>28</v>
      </c>
      <c r="D29">
        <f t="shared" si="0"/>
        <v>10.72562499999999</v>
      </c>
      <c r="E29">
        <f t="shared" si="1"/>
        <v>0.74797661367313573</v>
      </c>
      <c r="F29">
        <f t="shared" si="2"/>
        <v>0.73232380143744435</v>
      </c>
      <c r="G29">
        <f t="shared" si="3"/>
        <v>0.54776107711141753</v>
      </c>
      <c r="H29">
        <f t="shared" si="4"/>
        <v>3.2012088406147257</v>
      </c>
      <c r="I29">
        <f t="shared" si="5"/>
        <v>0.35479115938527439</v>
      </c>
      <c r="J29">
        <f t="shared" si="6"/>
        <v>0.56937394304068722</v>
      </c>
    </row>
    <row r="30" spans="1:20" x14ac:dyDescent="0.25">
      <c r="A30">
        <v>26</v>
      </c>
      <c r="B30">
        <v>3.101</v>
      </c>
      <c r="C30">
        <v>26</v>
      </c>
      <c r="D30">
        <f t="shared" si="0"/>
        <v>1.6256249999999963</v>
      </c>
      <c r="E30">
        <f t="shared" si="1"/>
        <v>4.1825852761677676E-2</v>
      </c>
      <c r="F30">
        <f t="shared" si="2"/>
        <v>0.28510315933824149</v>
      </c>
      <c r="G30">
        <f t="shared" si="3"/>
        <v>1.1924682764370418E-2</v>
      </c>
      <c r="H30">
        <f t="shared" si="4"/>
        <v>3.1235545868042065</v>
      </c>
      <c r="I30">
        <f t="shared" si="5"/>
        <v>-2.2554586804206522E-2</v>
      </c>
      <c r="J30">
        <f t="shared" si="6"/>
        <v>3.6195924511239458E-2</v>
      </c>
    </row>
    <row r="31" spans="1:20" x14ac:dyDescent="0.25">
      <c r="A31">
        <v>27</v>
      </c>
      <c r="B31">
        <v>2.42</v>
      </c>
      <c r="C31">
        <v>28</v>
      </c>
      <c r="D31">
        <f t="shared" si="0"/>
        <v>10.72562499999999</v>
      </c>
      <c r="E31">
        <f t="shared" si="1"/>
        <v>-1.0150723190640429</v>
      </c>
      <c r="F31">
        <f t="shared" si="2"/>
        <v>0.73232380143744435</v>
      </c>
      <c r="G31">
        <f t="shared" si="3"/>
        <v>-0.7433616194309024</v>
      </c>
      <c r="H31">
        <f t="shared" si="4"/>
        <v>3.2012088406147257</v>
      </c>
      <c r="I31">
        <f t="shared" si="5"/>
        <v>-0.78120884061472573</v>
      </c>
      <c r="J31">
        <f t="shared" si="6"/>
        <v>1.2536951560172149</v>
      </c>
    </row>
    <row r="32" spans="1:20" x14ac:dyDescent="0.25">
      <c r="A32">
        <v>28</v>
      </c>
      <c r="B32">
        <v>2.5790000000000002</v>
      </c>
      <c r="C32">
        <v>22</v>
      </c>
      <c r="D32">
        <f t="shared" si="0"/>
        <v>7.4256250000000081</v>
      </c>
      <c r="E32">
        <f t="shared" si="1"/>
        <v>-0.76830754766860998</v>
      </c>
      <c r="F32">
        <f t="shared" si="2"/>
        <v>-0.60933812486016414</v>
      </c>
      <c r="G32">
        <f t="shared" si="3"/>
        <v>0.46815908041230198</v>
      </c>
      <c r="H32">
        <f t="shared" si="4"/>
        <v>2.9682460791831682</v>
      </c>
      <c r="I32">
        <f t="shared" si="5"/>
        <v>-0.389246079183168</v>
      </c>
      <c r="J32">
        <f t="shared" si="6"/>
        <v>0.62466769268334399</v>
      </c>
    </row>
    <row r="33" spans="1:10" x14ac:dyDescent="0.25">
      <c r="A33">
        <v>29</v>
      </c>
      <c r="B33">
        <v>3.871</v>
      </c>
      <c r="C33">
        <v>26</v>
      </c>
      <c r="D33">
        <f t="shared" si="0"/>
        <v>1.6256249999999963</v>
      </c>
      <c r="E33">
        <f t="shared" si="1"/>
        <v>1.236850217381068</v>
      </c>
      <c r="F33">
        <f t="shared" si="2"/>
        <v>0.28510315933824149</v>
      </c>
      <c r="G33">
        <f t="shared" si="3"/>
        <v>0.35262990460353327</v>
      </c>
      <c r="H33">
        <f t="shared" si="4"/>
        <v>3.1235545868042065</v>
      </c>
      <c r="I33">
        <f t="shared" si="5"/>
        <v>0.7474454131957935</v>
      </c>
      <c r="J33">
        <f t="shared" si="6"/>
        <v>1.1995111232656834</v>
      </c>
    </row>
    <row r="34" spans="1:10" x14ac:dyDescent="0.25">
      <c r="A34">
        <v>30</v>
      </c>
      <c r="B34">
        <v>3.06</v>
      </c>
      <c r="C34">
        <v>21</v>
      </c>
      <c r="D34">
        <f t="shared" si="0"/>
        <v>13.87562500000001</v>
      </c>
      <c r="E34">
        <f t="shared" si="1"/>
        <v>-2.1805314705068968E-2</v>
      </c>
      <c r="F34">
        <f t="shared" si="2"/>
        <v>-0.83294844590976558</v>
      </c>
      <c r="G34">
        <f t="shared" si="3"/>
        <v>1.8162702996160556E-2</v>
      </c>
      <c r="H34">
        <f t="shared" si="4"/>
        <v>2.9294189522779086</v>
      </c>
      <c r="I34">
        <f t="shared" si="5"/>
        <v>0.13058104772209145</v>
      </c>
      <c r="J34">
        <f t="shared" si="6"/>
        <v>0.20955833893023781</v>
      </c>
    </row>
    <row r="35" spans="1:10" x14ac:dyDescent="0.25">
      <c r="A35">
        <v>31</v>
      </c>
      <c r="B35">
        <v>3.927</v>
      </c>
      <c r="C35">
        <v>25</v>
      </c>
      <c r="D35">
        <f t="shared" si="0"/>
        <v>7.5624999999999221E-2</v>
      </c>
      <c r="E35">
        <f t="shared" si="1"/>
        <v>1.3237610802624782</v>
      </c>
      <c r="F35">
        <f t="shared" si="2"/>
        <v>6.1492838288640071E-2</v>
      </c>
      <c r="G35">
        <f t="shared" si="3"/>
        <v>8.1401826041376066E-2</v>
      </c>
      <c r="H35">
        <f t="shared" si="4"/>
        <v>3.0847274598989469</v>
      </c>
      <c r="I35">
        <f t="shared" si="5"/>
        <v>0.84227254010105312</v>
      </c>
      <c r="J35">
        <f t="shared" si="6"/>
        <v>1.3516910570803147</v>
      </c>
    </row>
    <row r="36" spans="1:10" x14ac:dyDescent="0.25">
      <c r="A36">
        <v>32</v>
      </c>
      <c r="B36">
        <v>2.375</v>
      </c>
      <c r="C36">
        <v>16</v>
      </c>
      <c r="D36">
        <f t="shared" si="0"/>
        <v>76.125625000000028</v>
      </c>
      <c r="E36">
        <f t="shared" si="1"/>
        <v>-1.0849114053080331</v>
      </c>
      <c r="F36">
        <f t="shared" si="2"/>
        <v>-1.9510000511577725</v>
      </c>
      <c r="G36">
        <f t="shared" si="3"/>
        <v>2.1166622072576233</v>
      </c>
      <c r="H36">
        <f t="shared" si="4"/>
        <v>2.7352833177516107</v>
      </c>
      <c r="I36">
        <f t="shared" si="5"/>
        <v>-0.36028331775161071</v>
      </c>
      <c r="J36">
        <f t="shared" si="6"/>
        <v>0.57818783758716608</v>
      </c>
    </row>
    <row r="37" spans="1:10" x14ac:dyDescent="0.25">
      <c r="A37">
        <v>33</v>
      </c>
      <c r="B37">
        <v>2.9289999999999998</v>
      </c>
      <c r="C37">
        <v>28</v>
      </c>
      <c r="D37">
        <f t="shared" si="0"/>
        <v>10.72562499999999</v>
      </c>
      <c r="E37">
        <f t="shared" si="1"/>
        <v>-0.22511465465979677</v>
      </c>
      <c r="F37">
        <f t="shared" si="2"/>
        <v>0.73232380143744435</v>
      </c>
      <c r="G37">
        <f t="shared" si="3"/>
        <v>-0.16485681965973986</v>
      </c>
      <c r="H37">
        <f t="shared" si="4"/>
        <v>3.2012088406147257</v>
      </c>
      <c r="I37">
        <f t="shared" si="5"/>
        <v>-0.27220884061472583</v>
      </c>
      <c r="J37">
        <f t="shared" si="6"/>
        <v>0.43684465300623609</v>
      </c>
    </row>
    <row r="38" spans="1:10" x14ac:dyDescent="0.25">
      <c r="A38">
        <v>34</v>
      </c>
      <c r="B38">
        <v>3.375</v>
      </c>
      <c r="C38">
        <v>26</v>
      </c>
      <c r="D38">
        <f t="shared" si="0"/>
        <v>1.6256249999999963</v>
      </c>
      <c r="E38">
        <f t="shared" si="1"/>
        <v>0.46706828900286335</v>
      </c>
      <c r="F38">
        <f t="shared" si="2"/>
        <v>0.28510315933824149</v>
      </c>
      <c r="G38">
        <f t="shared" si="3"/>
        <v>0.13316264482142318</v>
      </c>
      <c r="H38">
        <f t="shared" si="4"/>
        <v>3.1235545868042065</v>
      </c>
      <c r="I38">
        <f t="shared" si="5"/>
        <v>0.2514454131957935</v>
      </c>
      <c r="J38">
        <f t="shared" si="6"/>
        <v>0.40352320677561365</v>
      </c>
    </row>
    <row r="39" spans="1:10" x14ac:dyDescent="0.25">
      <c r="A39">
        <v>35</v>
      </c>
      <c r="B39">
        <v>2.8570000000000002</v>
      </c>
      <c r="C39">
        <v>22</v>
      </c>
      <c r="D39">
        <f t="shared" si="0"/>
        <v>7.4256250000000081</v>
      </c>
      <c r="E39">
        <f t="shared" si="1"/>
        <v>-0.33685719265018071</v>
      </c>
      <c r="F39">
        <f t="shared" si="2"/>
        <v>-0.60933812486016414</v>
      </c>
      <c r="G39">
        <f t="shared" si="3"/>
        <v>0.20525993011512017</v>
      </c>
      <c r="H39">
        <f t="shared" si="4"/>
        <v>2.9682460791831682</v>
      </c>
      <c r="I39">
        <f t="shared" si="5"/>
        <v>-0.11124607918316798</v>
      </c>
      <c r="J39">
        <f t="shared" si="6"/>
        <v>0.17852930400544195</v>
      </c>
    </row>
    <row r="40" spans="1:10" x14ac:dyDescent="0.25">
      <c r="A40">
        <v>36</v>
      </c>
      <c r="B40">
        <v>3.0720000000000001</v>
      </c>
      <c r="C40">
        <v>24</v>
      </c>
      <c r="D40">
        <f t="shared" si="0"/>
        <v>0.52562500000000201</v>
      </c>
      <c r="E40">
        <f t="shared" si="1"/>
        <v>-3.1815583733381934E-3</v>
      </c>
      <c r="F40">
        <f t="shared" si="2"/>
        <v>-0.16211748276096133</v>
      </c>
      <c r="G40">
        <f t="shared" si="3"/>
        <v>5.1578623474264672E-4</v>
      </c>
      <c r="H40">
        <f t="shared" si="4"/>
        <v>3.0459003329936873</v>
      </c>
      <c r="I40">
        <f t="shared" si="5"/>
        <v>2.6099667006312721E-2</v>
      </c>
      <c r="J40">
        <f t="shared" si="6"/>
        <v>4.1885120083547341E-2</v>
      </c>
    </row>
    <row r="41" spans="1:10" x14ac:dyDescent="0.25">
      <c r="A41">
        <v>37</v>
      </c>
      <c r="B41">
        <v>3.3809999999999998</v>
      </c>
      <c r="C41">
        <v>21</v>
      </c>
      <c r="D41">
        <f t="shared" si="0"/>
        <v>13.87562500000001</v>
      </c>
      <c r="E41">
        <f t="shared" si="1"/>
        <v>0.47638016716872839</v>
      </c>
      <c r="F41">
        <f t="shared" si="2"/>
        <v>-0.83294844590976558</v>
      </c>
      <c r="G41">
        <f t="shared" si="3"/>
        <v>-0.39680011990542663</v>
      </c>
      <c r="H41">
        <f t="shared" si="4"/>
        <v>2.9294189522779086</v>
      </c>
      <c r="I41">
        <f t="shared" si="5"/>
        <v>0.45158104772209118</v>
      </c>
      <c r="J41">
        <f t="shared" si="6"/>
        <v>0.72470374456191566</v>
      </c>
    </row>
    <row r="42" spans="1:10" x14ac:dyDescent="0.25">
      <c r="A42">
        <v>38</v>
      </c>
      <c r="B42">
        <v>3.29</v>
      </c>
      <c r="C42">
        <v>30</v>
      </c>
      <c r="D42">
        <f t="shared" si="0"/>
        <v>27.825624999999985</v>
      </c>
      <c r="E42">
        <f t="shared" si="1"/>
        <v>0.33515001498643721</v>
      </c>
      <c r="F42">
        <f t="shared" si="2"/>
        <v>1.1795444435366471</v>
      </c>
      <c r="G42">
        <f t="shared" si="3"/>
        <v>0.39532433792847599</v>
      </c>
      <c r="H42">
        <f t="shared" si="4"/>
        <v>3.2788630944252448</v>
      </c>
      <c r="I42">
        <f t="shared" si="5"/>
        <v>1.1136905574755218E-2</v>
      </c>
      <c r="J42">
        <f t="shared" si="6"/>
        <v>1.7872665856040422E-2</v>
      </c>
    </row>
    <row r="43" spans="1:10" x14ac:dyDescent="0.25">
      <c r="A43">
        <v>39</v>
      </c>
      <c r="B43">
        <v>3.5489999999999999</v>
      </c>
      <c r="C43">
        <v>27</v>
      </c>
      <c r="D43">
        <f t="shared" si="0"/>
        <v>5.1756249999999939</v>
      </c>
      <c r="E43">
        <f t="shared" si="1"/>
        <v>0.73711275581295921</v>
      </c>
      <c r="F43">
        <f t="shared" si="2"/>
        <v>0.50871348038784292</v>
      </c>
      <c r="G43">
        <f t="shared" si="3"/>
        <v>0.37497919544788466</v>
      </c>
      <c r="H43">
        <f t="shared" si="4"/>
        <v>3.1623817137094656</v>
      </c>
      <c r="I43">
        <f t="shared" si="5"/>
        <v>0.3866182862905343</v>
      </c>
      <c r="J43">
        <f t="shared" si="6"/>
        <v>0.6204505729462978</v>
      </c>
    </row>
    <row r="44" spans="1:10" x14ac:dyDescent="0.25">
      <c r="A44">
        <v>40</v>
      </c>
      <c r="B44">
        <v>3.6459999999999999</v>
      </c>
      <c r="C44">
        <v>26</v>
      </c>
      <c r="D44">
        <f t="shared" si="0"/>
        <v>1.6256249999999963</v>
      </c>
      <c r="E44">
        <f t="shared" si="1"/>
        <v>0.88765478616111615</v>
      </c>
      <c r="F44">
        <f t="shared" si="2"/>
        <v>0.28510315933824149</v>
      </c>
      <c r="G44">
        <f t="shared" si="3"/>
        <v>0.25307318393624539</v>
      </c>
      <c r="H44">
        <f t="shared" si="4"/>
        <v>3.1235545868042065</v>
      </c>
      <c r="I44">
        <f t="shared" si="5"/>
        <v>0.52244541319579341</v>
      </c>
      <c r="J44">
        <f t="shared" si="6"/>
        <v>0.83842789501917991</v>
      </c>
    </row>
    <row r="45" spans="1:10" x14ac:dyDescent="0.25">
      <c r="A45">
        <v>41</v>
      </c>
      <c r="B45">
        <v>2.9780000000000002</v>
      </c>
      <c r="C45">
        <v>26</v>
      </c>
      <c r="D45">
        <f t="shared" si="0"/>
        <v>1.6256249999999963</v>
      </c>
      <c r="E45">
        <f t="shared" si="1"/>
        <v>-0.14906764963856226</v>
      </c>
      <c r="F45">
        <f t="shared" si="2"/>
        <v>0.28510315933824149</v>
      </c>
      <c r="G45">
        <f t="shared" si="3"/>
        <v>-4.2499657867080168E-2</v>
      </c>
      <c r="H45">
        <f t="shared" si="4"/>
        <v>3.1235545868042065</v>
      </c>
      <c r="I45">
        <f t="shared" si="5"/>
        <v>-0.1455545868042063</v>
      </c>
      <c r="J45">
        <f t="shared" si="6"/>
        <v>0.23358808928599431</v>
      </c>
    </row>
    <row r="46" spans="1:10" x14ac:dyDescent="0.25">
      <c r="A46">
        <v>42</v>
      </c>
      <c r="B46">
        <v>2.6539999999999999</v>
      </c>
      <c r="C46">
        <v>30</v>
      </c>
      <c r="D46">
        <f t="shared" si="0"/>
        <v>27.825624999999985</v>
      </c>
      <c r="E46">
        <f t="shared" si="1"/>
        <v>-0.65190907059529313</v>
      </c>
      <c r="F46">
        <f t="shared" si="2"/>
        <v>1.1795444435366471</v>
      </c>
      <c r="G46">
        <f t="shared" si="3"/>
        <v>-0.76895572191181782</v>
      </c>
      <c r="H46">
        <f t="shared" si="4"/>
        <v>3.2788630944252448</v>
      </c>
      <c r="I46">
        <f t="shared" si="5"/>
        <v>-0.6248630944252449</v>
      </c>
      <c r="J46">
        <f t="shared" si="6"/>
        <v>1.0027892593207428</v>
      </c>
    </row>
    <row r="47" spans="1:10" x14ac:dyDescent="0.25">
      <c r="A47">
        <v>43</v>
      </c>
      <c r="B47">
        <v>2.54</v>
      </c>
      <c r="C47">
        <v>24</v>
      </c>
      <c r="D47">
        <f t="shared" si="0"/>
        <v>0.52562500000000201</v>
      </c>
      <c r="E47">
        <f t="shared" si="1"/>
        <v>-0.82883475574673515</v>
      </c>
      <c r="F47">
        <f t="shared" si="2"/>
        <v>-0.16211748276096133</v>
      </c>
      <c r="G47">
        <f t="shared" si="3"/>
        <v>0.13436860422645694</v>
      </c>
      <c r="H47">
        <f t="shared" si="4"/>
        <v>3.0459003329936873</v>
      </c>
      <c r="I47">
        <f t="shared" si="5"/>
        <v>-0.50590033299368731</v>
      </c>
      <c r="J47">
        <f t="shared" si="6"/>
        <v>0.81187611292596307</v>
      </c>
    </row>
    <row r="48" spans="1:10" x14ac:dyDescent="0.25">
      <c r="A48">
        <v>44</v>
      </c>
      <c r="B48">
        <v>2.25</v>
      </c>
      <c r="C48">
        <v>26</v>
      </c>
      <c r="D48">
        <f t="shared" si="0"/>
        <v>1.6256249999999963</v>
      </c>
      <c r="E48">
        <f t="shared" si="1"/>
        <v>-1.2789088670968951</v>
      </c>
      <c r="F48">
        <f t="shared" si="2"/>
        <v>0.28510315933824149</v>
      </c>
      <c r="G48">
        <f t="shared" si="3"/>
        <v>-0.36462095851501597</v>
      </c>
      <c r="H48">
        <f t="shared" si="4"/>
        <v>3.1235545868042065</v>
      </c>
      <c r="I48">
        <f t="shared" si="5"/>
        <v>-0.8735545868042065</v>
      </c>
      <c r="J48">
        <f t="shared" si="6"/>
        <v>1.4018929344569036</v>
      </c>
    </row>
    <row r="49" spans="1:10" x14ac:dyDescent="0.25">
      <c r="A49">
        <v>45</v>
      </c>
      <c r="B49">
        <v>2.069</v>
      </c>
      <c r="C49">
        <v>29</v>
      </c>
      <c r="D49">
        <f t="shared" si="0"/>
        <v>18.275624999999987</v>
      </c>
      <c r="E49">
        <f t="shared" si="1"/>
        <v>-1.5598171917671675</v>
      </c>
      <c r="F49">
        <f t="shared" si="2"/>
        <v>0.95593412248704568</v>
      </c>
      <c r="G49">
        <f t="shared" si="3"/>
        <v>-1.491082478452155</v>
      </c>
      <c r="H49">
        <f t="shared" si="4"/>
        <v>3.2400359675199848</v>
      </c>
      <c r="I49">
        <f t="shared" si="5"/>
        <v>-1.1710359675199848</v>
      </c>
      <c r="J49">
        <f t="shared" si="6"/>
        <v>1.8792953224217053</v>
      </c>
    </row>
    <row r="50" spans="1:10" x14ac:dyDescent="0.25">
      <c r="A50">
        <v>46</v>
      </c>
      <c r="B50">
        <v>2.617</v>
      </c>
      <c r="C50">
        <v>24</v>
      </c>
      <c r="D50">
        <f t="shared" si="0"/>
        <v>0.52562500000000201</v>
      </c>
      <c r="E50">
        <f t="shared" si="1"/>
        <v>-0.70933231928479623</v>
      </c>
      <c r="F50">
        <f t="shared" si="2"/>
        <v>-0.16211748276096133</v>
      </c>
      <c r="G50">
        <f t="shared" si="3"/>
        <v>0.11499517004344567</v>
      </c>
      <c r="H50">
        <f t="shared" si="4"/>
        <v>3.0459003329936873</v>
      </c>
      <c r="I50">
        <f t="shared" si="5"/>
        <v>-0.42890033299368735</v>
      </c>
      <c r="J50">
        <f t="shared" si="6"/>
        <v>0.6883054081482709</v>
      </c>
    </row>
    <row r="51" spans="1:10" x14ac:dyDescent="0.25">
      <c r="A51">
        <v>47</v>
      </c>
      <c r="B51">
        <v>2.1829999999999998</v>
      </c>
      <c r="C51">
        <v>31</v>
      </c>
      <c r="D51">
        <f t="shared" si="0"/>
        <v>39.375624999999985</v>
      </c>
      <c r="E51">
        <f t="shared" si="1"/>
        <v>-1.3828915066157255</v>
      </c>
      <c r="F51">
        <f t="shared" si="2"/>
        <v>1.4031547645862485</v>
      </c>
      <c r="G51">
        <f t="shared" si="3"/>
        <v>-1.9404108064137109</v>
      </c>
      <c r="H51">
        <f t="shared" si="4"/>
        <v>3.317690221330504</v>
      </c>
      <c r="I51">
        <f t="shared" si="5"/>
        <v>-1.1346902213305041</v>
      </c>
      <c r="J51">
        <f t="shared" si="6"/>
        <v>1.820967147456702</v>
      </c>
    </row>
    <row r="52" spans="1:10" x14ac:dyDescent="0.25">
      <c r="A52">
        <v>48</v>
      </c>
      <c r="B52">
        <v>2</v>
      </c>
      <c r="C52">
        <v>15</v>
      </c>
      <c r="D52">
        <f t="shared" si="0"/>
        <v>94.575625000000031</v>
      </c>
      <c r="E52">
        <f t="shared" si="1"/>
        <v>-1.6669037906746194</v>
      </c>
      <c r="F52">
        <f t="shared" si="2"/>
        <v>-2.1746103722073742</v>
      </c>
      <c r="G52">
        <f t="shared" si="3"/>
        <v>3.6248662726728171</v>
      </c>
      <c r="H52">
        <f t="shared" si="4"/>
        <v>2.6964561908463511</v>
      </c>
      <c r="I52">
        <f t="shared" si="5"/>
        <v>-0.69645619084635113</v>
      </c>
      <c r="J52">
        <f t="shared" si="6"/>
        <v>1.1176828876580593</v>
      </c>
    </row>
    <row r="53" spans="1:10" x14ac:dyDescent="0.25">
      <c r="A53">
        <v>49</v>
      </c>
      <c r="B53">
        <v>2.952</v>
      </c>
      <c r="C53">
        <v>19</v>
      </c>
      <c r="D53">
        <f t="shared" si="0"/>
        <v>32.775625000000019</v>
      </c>
      <c r="E53">
        <f t="shared" si="1"/>
        <v>-0.18941912169064593</v>
      </c>
      <c r="F53">
        <f t="shared" si="2"/>
        <v>-1.2801690880089684</v>
      </c>
      <c r="G53">
        <f t="shared" si="3"/>
        <v>0.24248850426617402</v>
      </c>
      <c r="H53">
        <f t="shared" si="4"/>
        <v>2.8517646984673894</v>
      </c>
      <c r="I53">
        <f t="shared" si="5"/>
        <v>0.10023530153261051</v>
      </c>
      <c r="J53">
        <f t="shared" si="6"/>
        <v>0.16085905005180753</v>
      </c>
    </row>
    <row r="54" spans="1:10" x14ac:dyDescent="0.25">
      <c r="A54">
        <v>50</v>
      </c>
      <c r="B54">
        <v>3.806</v>
      </c>
      <c r="C54">
        <v>18</v>
      </c>
      <c r="D54">
        <f t="shared" si="0"/>
        <v>45.225625000000022</v>
      </c>
      <c r="E54">
        <f t="shared" si="1"/>
        <v>1.1359715372508599</v>
      </c>
      <c r="F54">
        <f t="shared" si="2"/>
        <v>-1.5037794090585699</v>
      </c>
      <c r="G54">
        <f t="shared" si="3"/>
        <v>-1.7082506069944532</v>
      </c>
      <c r="H54">
        <f t="shared" si="4"/>
        <v>2.8129375715621299</v>
      </c>
      <c r="I54">
        <f t="shared" si="5"/>
        <v>0.99306242843787018</v>
      </c>
      <c r="J54">
        <f t="shared" si="6"/>
        <v>1.5936808333807044</v>
      </c>
    </row>
    <row r="55" spans="1:10" x14ac:dyDescent="0.25">
      <c r="A55">
        <v>51</v>
      </c>
      <c r="B55">
        <v>2.871</v>
      </c>
      <c r="C55">
        <v>27</v>
      </c>
      <c r="D55">
        <f t="shared" si="0"/>
        <v>5.1756249999999939</v>
      </c>
      <c r="E55">
        <f t="shared" si="1"/>
        <v>-0.31512947692982851</v>
      </c>
      <c r="F55">
        <f t="shared" si="2"/>
        <v>0.50871348038784292</v>
      </c>
      <c r="G55">
        <f t="shared" si="3"/>
        <v>-0.16031061298177351</v>
      </c>
      <c r="H55">
        <f t="shared" si="4"/>
        <v>3.1623817137094656</v>
      </c>
      <c r="I55">
        <f t="shared" si="5"/>
        <v>-0.29138171370946564</v>
      </c>
      <c r="J55">
        <f t="shared" si="6"/>
        <v>0.46761355483649913</v>
      </c>
    </row>
    <row r="56" spans="1:10" x14ac:dyDescent="0.25">
      <c r="A56">
        <v>52</v>
      </c>
      <c r="B56">
        <v>3.3519999999999999</v>
      </c>
      <c r="C56">
        <v>16</v>
      </c>
      <c r="D56">
        <f t="shared" si="0"/>
        <v>76.125625000000028</v>
      </c>
      <c r="E56">
        <f t="shared" si="1"/>
        <v>0.4313727560337125</v>
      </c>
      <c r="F56">
        <f t="shared" si="2"/>
        <v>-1.9510000511577725</v>
      </c>
      <c r="G56">
        <f t="shared" si="3"/>
        <v>-0.84160826908984243</v>
      </c>
      <c r="H56">
        <f t="shared" si="4"/>
        <v>2.7352833177516107</v>
      </c>
      <c r="I56">
        <f t="shared" si="5"/>
        <v>0.61671668224838916</v>
      </c>
      <c r="J56">
        <f t="shared" si="6"/>
        <v>0.98971578017653972</v>
      </c>
    </row>
    <row r="57" spans="1:10" x14ac:dyDescent="0.25">
      <c r="A57">
        <v>53</v>
      </c>
      <c r="B57">
        <v>3.3050000000000002</v>
      </c>
      <c r="C57">
        <v>27</v>
      </c>
      <c r="D57">
        <f t="shared" si="0"/>
        <v>5.1756249999999939</v>
      </c>
      <c r="E57">
        <f t="shared" si="1"/>
        <v>0.35842971040110083</v>
      </c>
      <c r="F57">
        <f t="shared" si="2"/>
        <v>0.50871348038784292</v>
      </c>
      <c r="G57">
        <f t="shared" si="3"/>
        <v>0.18233802545255062</v>
      </c>
      <c r="H57">
        <f t="shared" si="4"/>
        <v>3.1623817137094656</v>
      </c>
      <c r="I57">
        <f t="shared" si="5"/>
        <v>0.14261828629053452</v>
      </c>
      <c r="J57">
        <f t="shared" si="6"/>
        <v>0.22887587209231222</v>
      </c>
    </row>
    <row r="58" spans="1:10" x14ac:dyDescent="0.25">
      <c r="A58">
        <v>54</v>
      </c>
      <c r="B58">
        <v>2.952</v>
      </c>
      <c r="C58">
        <v>26</v>
      </c>
      <c r="D58">
        <f t="shared" si="0"/>
        <v>1.6256249999999963</v>
      </c>
      <c r="E58">
        <f t="shared" si="1"/>
        <v>-0.18941912169064593</v>
      </c>
      <c r="F58">
        <f t="shared" si="2"/>
        <v>0.28510315933824149</v>
      </c>
      <c r="G58">
        <f t="shared" si="3"/>
        <v>-5.400399003307798E-2</v>
      </c>
      <c r="H58">
        <f t="shared" si="4"/>
        <v>3.1235545868042065</v>
      </c>
      <c r="I58">
        <f t="shared" si="5"/>
        <v>-0.17155458680420654</v>
      </c>
      <c r="J58">
        <f t="shared" si="6"/>
        <v>0.27531326232781289</v>
      </c>
    </row>
    <row r="59" spans="1:10" x14ac:dyDescent="0.25">
      <c r="A59">
        <v>55</v>
      </c>
      <c r="B59">
        <v>3.5470000000000002</v>
      </c>
      <c r="C59">
        <v>24</v>
      </c>
      <c r="D59">
        <f t="shared" si="0"/>
        <v>0.52562500000000201</v>
      </c>
      <c r="E59">
        <f t="shared" si="1"/>
        <v>0.73400879642433781</v>
      </c>
      <c r="F59">
        <f t="shared" si="2"/>
        <v>-0.16211748276096133</v>
      </c>
      <c r="G59">
        <f t="shared" si="3"/>
        <v>-0.11899565840071656</v>
      </c>
      <c r="H59">
        <f t="shared" si="4"/>
        <v>3.0459003329936873</v>
      </c>
      <c r="I59">
        <f t="shared" si="5"/>
        <v>0.50109966700631281</v>
      </c>
      <c r="J59">
        <f t="shared" si="6"/>
        <v>0.80417193527061037</v>
      </c>
    </row>
    <row r="60" spans="1:10" x14ac:dyDescent="0.25">
      <c r="A60">
        <v>56</v>
      </c>
      <c r="B60">
        <v>3.6909999999999998</v>
      </c>
      <c r="C60">
        <v>30</v>
      </c>
      <c r="D60">
        <f t="shared" si="0"/>
        <v>27.825624999999985</v>
      </c>
      <c r="E60">
        <f t="shared" si="1"/>
        <v>0.95749387240510642</v>
      </c>
      <c r="F60">
        <f t="shared" si="2"/>
        <v>1.1795444435366471</v>
      </c>
      <c r="G60">
        <f t="shared" si="3"/>
        <v>1.1294065769158306</v>
      </c>
      <c r="H60">
        <f t="shared" si="4"/>
        <v>3.2788630944252448</v>
      </c>
      <c r="I60">
        <f t="shared" si="5"/>
        <v>0.41213690557475502</v>
      </c>
      <c r="J60">
        <f t="shared" si="6"/>
        <v>0.66140321930869739</v>
      </c>
    </row>
    <row r="61" spans="1:10" x14ac:dyDescent="0.25">
      <c r="A61">
        <v>57</v>
      </c>
      <c r="B61">
        <v>3.16</v>
      </c>
      <c r="C61">
        <v>21</v>
      </c>
      <c r="D61">
        <f t="shared" si="0"/>
        <v>13.87562500000001</v>
      </c>
      <c r="E61">
        <f t="shared" si="1"/>
        <v>0.13339265472602083</v>
      </c>
      <c r="F61">
        <f t="shared" si="2"/>
        <v>-0.83294844590976558</v>
      </c>
      <c r="G61">
        <f t="shared" si="3"/>
        <v>-0.11110920444981699</v>
      </c>
      <c r="H61">
        <f t="shared" si="4"/>
        <v>2.9294189522779086</v>
      </c>
      <c r="I61">
        <f t="shared" si="5"/>
        <v>0.23058104772209154</v>
      </c>
      <c r="J61">
        <f t="shared" si="6"/>
        <v>0.37003977370646168</v>
      </c>
    </row>
    <row r="62" spans="1:10" x14ac:dyDescent="0.25">
      <c r="A62">
        <v>58</v>
      </c>
      <c r="B62">
        <v>2.194</v>
      </c>
      <c r="C62">
        <v>20</v>
      </c>
      <c r="D62">
        <f t="shared" si="0"/>
        <v>22.325625000000013</v>
      </c>
      <c r="E62">
        <f t="shared" si="1"/>
        <v>-1.3658197299783055</v>
      </c>
      <c r="F62">
        <f t="shared" si="2"/>
        <v>-1.056558766959367</v>
      </c>
      <c r="G62">
        <f t="shared" si="3"/>
        <v>1.443068809794654</v>
      </c>
      <c r="H62">
        <f t="shared" si="4"/>
        <v>2.890591825372649</v>
      </c>
      <c r="I62">
        <f t="shared" si="5"/>
        <v>-0.69659182537264908</v>
      </c>
      <c r="J62">
        <f t="shared" si="6"/>
        <v>1.1179005558919144</v>
      </c>
    </row>
    <row r="63" spans="1:10" x14ac:dyDescent="0.25">
      <c r="A63">
        <v>59</v>
      </c>
      <c r="B63">
        <v>3.323</v>
      </c>
      <c r="C63">
        <v>30</v>
      </c>
      <c r="D63">
        <f t="shared" si="0"/>
        <v>27.825624999999985</v>
      </c>
      <c r="E63">
        <f t="shared" si="1"/>
        <v>0.38636534489869667</v>
      </c>
      <c r="F63">
        <f t="shared" si="2"/>
        <v>1.1795444435366471</v>
      </c>
      <c r="G63">
        <f t="shared" si="3"/>
        <v>0.45573509575037791</v>
      </c>
      <c r="H63">
        <f t="shared" si="4"/>
        <v>3.2788630944252448</v>
      </c>
      <c r="I63">
        <f t="shared" si="5"/>
        <v>4.4136905574755136E-2</v>
      </c>
      <c r="J63">
        <f t="shared" si="6"/>
        <v>7.0831539332194132E-2</v>
      </c>
    </row>
    <row r="64" spans="1:10" x14ac:dyDescent="0.25">
      <c r="A64">
        <v>60</v>
      </c>
      <c r="B64">
        <v>3.9359999999999999</v>
      </c>
      <c r="C64">
        <v>29</v>
      </c>
      <c r="D64">
        <f t="shared" si="0"/>
        <v>18.275624999999987</v>
      </c>
      <c r="E64">
        <f t="shared" si="1"/>
        <v>1.3377288975112762</v>
      </c>
      <c r="F64">
        <f t="shared" si="2"/>
        <v>0.95593412248704568</v>
      </c>
      <c r="G64">
        <f t="shared" si="3"/>
        <v>1.2787806997680049</v>
      </c>
      <c r="H64">
        <f t="shared" si="4"/>
        <v>3.2400359675199848</v>
      </c>
      <c r="I64">
        <f t="shared" si="5"/>
        <v>0.69596403248001515</v>
      </c>
      <c r="J64">
        <f t="shared" si="6"/>
        <v>1.1168930648503923</v>
      </c>
    </row>
    <row r="65" spans="1:10" x14ac:dyDescent="0.25">
      <c r="A65">
        <v>61</v>
      </c>
      <c r="B65">
        <v>2.9220000000000002</v>
      </c>
      <c r="C65">
        <v>25</v>
      </c>
      <c r="D65">
        <f t="shared" si="0"/>
        <v>7.5624999999999221E-2</v>
      </c>
      <c r="E65">
        <f t="shared" si="1"/>
        <v>-0.23597851251997254</v>
      </c>
      <c r="F65">
        <f t="shared" si="2"/>
        <v>6.1492838288640071E-2</v>
      </c>
      <c r="G65">
        <f t="shared" si="3"/>
        <v>-1.4510988509984498E-2</v>
      </c>
      <c r="H65">
        <f t="shared" si="4"/>
        <v>3.0847274598989469</v>
      </c>
      <c r="I65">
        <f t="shared" si="5"/>
        <v>-0.16272745989894677</v>
      </c>
      <c r="J65">
        <f t="shared" si="6"/>
        <v>0.26114736242073394</v>
      </c>
    </row>
    <row r="66" spans="1:10" x14ac:dyDescent="0.25">
      <c r="A66">
        <v>62</v>
      </c>
      <c r="B66">
        <v>2.7160000000000002</v>
      </c>
      <c r="C66">
        <v>23</v>
      </c>
      <c r="D66">
        <f t="shared" si="0"/>
        <v>2.9756250000000048</v>
      </c>
      <c r="E66">
        <f t="shared" si="1"/>
        <v>-0.55568632954801711</v>
      </c>
      <c r="F66">
        <f t="shared" si="2"/>
        <v>-0.38572780381056276</v>
      </c>
      <c r="G66">
        <f t="shared" si="3"/>
        <v>0.21434366750410927</v>
      </c>
      <c r="H66">
        <f t="shared" si="4"/>
        <v>3.0070732060884278</v>
      </c>
      <c r="I66">
        <f t="shared" si="5"/>
        <v>-0.29107320608842757</v>
      </c>
      <c r="J66">
        <f t="shared" si="6"/>
        <v>0.46711845737986324</v>
      </c>
    </row>
    <row r="67" spans="1:10" x14ac:dyDescent="0.25">
      <c r="A67">
        <v>63</v>
      </c>
      <c r="B67">
        <v>3.37</v>
      </c>
      <c r="C67">
        <v>25</v>
      </c>
      <c r="D67">
        <f t="shared" si="0"/>
        <v>7.5624999999999221E-2</v>
      </c>
      <c r="E67">
        <f t="shared" si="1"/>
        <v>0.45930839053130901</v>
      </c>
      <c r="F67">
        <f t="shared" si="2"/>
        <v>6.1492838288640071E-2</v>
      </c>
      <c r="G67">
        <f t="shared" si="3"/>
        <v>2.8244176583557327E-2</v>
      </c>
      <c r="H67">
        <f t="shared" si="4"/>
        <v>3.0847274598989469</v>
      </c>
      <c r="I67">
        <f t="shared" si="5"/>
        <v>0.28527254010105318</v>
      </c>
      <c r="J67">
        <f t="shared" si="6"/>
        <v>0.45780946537674844</v>
      </c>
    </row>
    <row r="68" spans="1:10" x14ac:dyDescent="0.25">
      <c r="A68">
        <v>64</v>
      </c>
      <c r="B68">
        <v>3.6059999999999999</v>
      </c>
      <c r="C68">
        <v>23</v>
      </c>
      <c r="D68">
        <f t="shared" si="0"/>
        <v>2.9756250000000048</v>
      </c>
      <c r="E68">
        <f t="shared" si="1"/>
        <v>0.82557559838868022</v>
      </c>
      <c r="F68">
        <f t="shared" si="2"/>
        <v>-0.38572780381056276</v>
      </c>
      <c r="G68">
        <f t="shared" si="3"/>
        <v>-0.31844746244605682</v>
      </c>
      <c r="H68">
        <f t="shared" si="4"/>
        <v>3.0070732060884278</v>
      </c>
      <c r="I68">
        <f t="shared" si="5"/>
        <v>0.59892679391157211</v>
      </c>
      <c r="J68">
        <f t="shared" si="6"/>
        <v>0.96116631212852766</v>
      </c>
    </row>
    <row r="69" spans="1:10" x14ac:dyDescent="0.25">
      <c r="A69">
        <v>65</v>
      </c>
      <c r="B69">
        <v>2.6419999999999999</v>
      </c>
      <c r="C69">
        <v>30</v>
      </c>
      <c r="D69">
        <f t="shared" si="0"/>
        <v>27.825624999999985</v>
      </c>
      <c r="E69">
        <f t="shared" si="1"/>
        <v>-0.67053282692702398</v>
      </c>
      <c r="F69">
        <f t="shared" si="2"/>
        <v>1.1795444435366471</v>
      </c>
      <c r="G69">
        <f t="shared" si="3"/>
        <v>-0.79092327021069142</v>
      </c>
      <c r="H69">
        <f t="shared" si="4"/>
        <v>3.2788630944252448</v>
      </c>
      <c r="I69">
        <f t="shared" si="5"/>
        <v>-0.63686309442524491</v>
      </c>
      <c r="J69">
        <f t="shared" si="6"/>
        <v>1.0220470314938896</v>
      </c>
    </row>
    <row r="70" spans="1:10" x14ac:dyDescent="0.25">
      <c r="A70">
        <v>66</v>
      </c>
      <c r="B70">
        <v>2.452</v>
      </c>
      <c r="C70">
        <v>21</v>
      </c>
      <c r="D70">
        <f t="shared" ref="D70:D124" si="7">( C70-$C$2)^2</f>
        <v>13.87562500000001</v>
      </c>
      <c r="E70">
        <f t="shared" ref="E70:E124" si="8">(B70-B$2)/B$3</f>
        <v>-0.96540896884609417</v>
      </c>
      <c r="F70">
        <f t="shared" ref="F70:F124" si="9">(C70-C$2)/C$3</f>
        <v>-0.83294844590976558</v>
      </c>
      <c r="G70">
        <f t="shared" ref="G70:G124" si="10">E70*F70</f>
        <v>0.80413590026770343</v>
      </c>
      <c r="H70">
        <f t="shared" ref="H70:H124" si="11">$H$3+$H$2*C70</f>
        <v>2.9294189522779086</v>
      </c>
      <c r="I70">
        <f t="shared" ref="I70:I124" si="12">B70-H70</f>
        <v>-0.47741895227790865</v>
      </c>
      <c r="J70">
        <f t="shared" ref="J70:J124" si="13">ABS(I70)/$L$2</f>
        <v>0.76616878450920278</v>
      </c>
    </row>
    <row r="71" spans="1:10" x14ac:dyDescent="0.25">
      <c r="A71">
        <v>67</v>
      </c>
      <c r="B71">
        <v>2.6549999999999998</v>
      </c>
      <c r="C71">
        <v>24</v>
      </c>
      <c r="D71">
        <f t="shared" si="7"/>
        <v>0.52562500000000201</v>
      </c>
      <c r="E71">
        <f t="shared" si="8"/>
        <v>-0.65035709090098248</v>
      </c>
      <c r="F71">
        <f t="shared" si="9"/>
        <v>-0.16211748276096133</v>
      </c>
      <c r="G71">
        <f t="shared" si="10"/>
        <v>0.10543425447260898</v>
      </c>
      <c r="H71">
        <f t="shared" si="11"/>
        <v>3.0459003329936873</v>
      </c>
      <c r="I71">
        <f t="shared" si="12"/>
        <v>-0.39090033299368754</v>
      </c>
      <c r="J71">
        <f t="shared" si="13"/>
        <v>0.62732246293330618</v>
      </c>
    </row>
    <row r="72" spans="1:10" x14ac:dyDescent="0.25">
      <c r="A72">
        <v>68</v>
      </c>
      <c r="B72">
        <v>3.714</v>
      </c>
      <c r="C72">
        <v>32</v>
      </c>
      <c r="D72">
        <f t="shared" si="7"/>
        <v>52.925624999999982</v>
      </c>
      <c r="E72">
        <f t="shared" si="8"/>
        <v>0.99318940537425726</v>
      </c>
      <c r="F72">
        <f t="shared" si="9"/>
        <v>1.62676508563585</v>
      </c>
      <c r="G72">
        <f t="shared" si="10"/>
        <v>1.6156858480862726</v>
      </c>
      <c r="H72">
        <f t="shared" si="11"/>
        <v>3.356517348235764</v>
      </c>
      <c r="I72">
        <f t="shared" si="12"/>
        <v>0.35748265176423599</v>
      </c>
      <c r="J72">
        <f t="shared" si="13"/>
        <v>0.57369328862733748</v>
      </c>
    </row>
    <row r="73" spans="1:10" x14ac:dyDescent="0.25">
      <c r="A73">
        <v>69</v>
      </c>
      <c r="B73">
        <v>1.806</v>
      </c>
      <c r="C73">
        <v>18</v>
      </c>
      <c r="D73">
        <f t="shared" si="7"/>
        <v>45.225625000000022</v>
      </c>
      <c r="E73">
        <f t="shared" si="8"/>
        <v>-1.9679878513709332</v>
      </c>
      <c r="F73">
        <f t="shared" si="9"/>
        <v>-1.5037794090585699</v>
      </c>
      <c r="G73">
        <f t="shared" si="10"/>
        <v>2.9594196081690267</v>
      </c>
      <c r="H73">
        <f t="shared" si="11"/>
        <v>2.8129375715621299</v>
      </c>
      <c r="I73">
        <f t="shared" si="12"/>
        <v>-1.0069375715621298</v>
      </c>
      <c r="J73">
        <f t="shared" si="13"/>
        <v>1.6159478621437708</v>
      </c>
    </row>
    <row r="74" spans="1:10" x14ac:dyDescent="0.25">
      <c r="A74">
        <v>70</v>
      </c>
      <c r="B74">
        <v>3.516</v>
      </c>
      <c r="C74">
        <v>23</v>
      </c>
      <c r="D74">
        <f t="shared" si="7"/>
        <v>2.9756250000000048</v>
      </c>
      <c r="E74">
        <f t="shared" si="8"/>
        <v>0.6858974259006998</v>
      </c>
      <c r="F74">
        <f t="shared" si="9"/>
        <v>-0.38572780381056276</v>
      </c>
      <c r="G74">
        <f t="shared" si="10"/>
        <v>-0.26456970773199512</v>
      </c>
      <c r="H74">
        <f t="shared" si="11"/>
        <v>3.0070732060884278</v>
      </c>
      <c r="I74">
        <f t="shared" si="12"/>
        <v>0.50892679391157225</v>
      </c>
      <c r="J74">
        <f t="shared" si="13"/>
        <v>0.81673302082992649</v>
      </c>
    </row>
    <row r="75" spans="1:10" x14ac:dyDescent="0.25">
      <c r="A75">
        <v>71</v>
      </c>
      <c r="B75">
        <v>3.0390000000000001</v>
      </c>
      <c r="C75">
        <v>20</v>
      </c>
      <c r="D75">
        <f t="shared" si="7"/>
        <v>22.325625000000013</v>
      </c>
      <c r="E75">
        <f t="shared" si="8"/>
        <v>-5.4396888285597654E-2</v>
      </c>
      <c r="F75">
        <f t="shared" si="9"/>
        <v>-1.056558766959367</v>
      </c>
      <c r="G75">
        <f t="shared" si="10"/>
        <v>5.7473509213457494E-2</v>
      </c>
      <c r="H75">
        <f t="shared" si="11"/>
        <v>2.890591825372649</v>
      </c>
      <c r="I75">
        <f t="shared" si="12"/>
        <v>0.14840817462735112</v>
      </c>
      <c r="J75">
        <f t="shared" si="13"/>
        <v>0.23816756796717675</v>
      </c>
    </row>
    <row r="76" spans="1:10" x14ac:dyDescent="0.25">
      <c r="A76">
        <v>72</v>
      </c>
      <c r="B76">
        <v>2.9660000000000002</v>
      </c>
      <c r="C76">
        <v>23</v>
      </c>
      <c r="D76">
        <f t="shared" si="7"/>
        <v>2.9756250000000048</v>
      </c>
      <c r="E76">
        <f t="shared" si="8"/>
        <v>-0.16769140597029303</v>
      </c>
      <c r="F76">
        <f t="shared" si="9"/>
        <v>-0.38572780381056276</v>
      </c>
      <c r="G76">
        <f t="shared" si="10"/>
        <v>6.4683237742826624E-2</v>
      </c>
      <c r="H76">
        <f t="shared" si="11"/>
        <v>3.0070732060884278</v>
      </c>
      <c r="I76">
        <f t="shared" si="12"/>
        <v>-4.1073206088427572E-2</v>
      </c>
      <c r="J76">
        <f t="shared" si="13"/>
        <v>6.5914870439303858E-2</v>
      </c>
    </row>
    <row r="77" spans="1:10" x14ac:dyDescent="0.25">
      <c r="A77">
        <v>73</v>
      </c>
      <c r="B77">
        <v>2.4820000000000002</v>
      </c>
      <c r="C77">
        <v>18</v>
      </c>
      <c r="D77">
        <f t="shared" si="7"/>
        <v>45.225625000000022</v>
      </c>
      <c r="E77">
        <f t="shared" si="8"/>
        <v>-0.91884957801676692</v>
      </c>
      <c r="F77">
        <f t="shared" si="9"/>
        <v>-1.5037794090585699</v>
      </c>
      <c r="G77">
        <f t="shared" si="10"/>
        <v>1.38174707544377</v>
      </c>
      <c r="H77">
        <f t="shared" si="11"/>
        <v>2.8129375715621299</v>
      </c>
      <c r="I77">
        <f t="shared" si="12"/>
        <v>-0.33093757156212966</v>
      </c>
      <c r="J77">
        <f t="shared" si="13"/>
        <v>0.5310933630564979</v>
      </c>
    </row>
    <row r="78" spans="1:10" x14ac:dyDescent="0.25">
      <c r="A78">
        <v>74</v>
      </c>
      <c r="B78">
        <v>2.7</v>
      </c>
      <c r="C78">
        <v>18</v>
      </c>
      <c r="D78">
        <f t="shared" si="7"/>
        <v>45.225625000000022</v>
      </c>
      <c r="E78">
        <f t="shared" si="8"/>
        <v>-0.58051800465699155</v>
      </c>
      <c r="F78">
        <f t="shared" si="9"/>
        <v>-1.5037794090585699</v>
      </c>
      <c r="G78">
        <f t="shared" si="10"/>
        <v>0.87297102199095089</v>
      </c>
      <c r="H78">
        <f t="shared" si="11"/>
        <v>2.8129375715621299</v>
      </c>
      <c r="I78">
        <f t="shared" si="12"/>
        <v>-0.11293757156212969</v>
      </c>
      <c r="J78">
        <f t="shared" si="13"/>
        <v>0.18124383524433019</v>
      </c>
    </row>
    <row r="79" spans="1:10" x14ac:dyDescent="0.25">
      <c r="A79">
        <v>75</v>
      </c>
      <c r="B79">
        <v>3.92</v>
      </c>
      <c r="C79">
        <v>29</v>
      </c>
      <c r="D79">
        <f t="shared" si="7"/>
        <v>18.275624999999987</v>
      </c>
      <c r="E79">
        <f t="shared" si="8"/>
        <v>1.3128972224023019</v>
      </c>
      <c r="F79">
        <f t="shared" si="9"/>
        <v>0.95593412248704568</v>
      </c>
      <c r="G79">
        <f t="shared" si="10"/>
        <v>1.255043254212824</v>
      </c>
      <c r="H79">
        <f t="shared" si="11"/>
        <v>3.2400359675199848</v>
      </c>
      <c r="I79">
        <f t="shared" si="12"/>
        <v>0.67996403248001513</v>
      </c>
      <c r="J79">
        <f t="shared" si="13"/>
        <v>1.0912160352861964</v>
      </c>
    </row>
    <row r="80" spans="1:10" x14ac:dyDescent="0.25">
      <c r="A80">
        <v>76</v>
      </c>
      <c r="B80">
        <v>2.8340000000000001</v>
      </c>
      <c r="C80">
        <v>20</v>
      </c>
      <c r="D80">
        <f t="shared" si="7"/>
        <v>22.325625000000013</v>
      </c>
      <c r="E80">
        <f t="shared" si="8"/>
        <v>-0.37255272561933156</v>
      </c>
      <c r="F80">
        <f t="shared" si="9"/>
        <v>-1.056558766959367</v>
      </c>
      <c r="G80">
        <f t="shared" si="10"/>
        <v>0.39362384840771231</v>
      </c>
      <c r="H80">
        <f t="shared" si="11"/>
        <v>2.890591825372649</v>
      </c>
      <c r="I80">
        <f t="shared" si="12"/>
        <v>-5.6591825372648952E-2</v>
      </c>
      <c r="J80">
        <f t="shared" si="13"/>
        <v>9.0819373324082076E-2</v>
      </c>
    </row>
    <row r="81" spans="1:10" x14ac:dyDescent="0.25">
      <c r="A81">
        <v>77</v>
      </c>
      <c r="B81">
        <v>3.222</v>
      </c>
      <c r="C81">
        <v>23</v>
      </c>
      <c r="D81">
        <f t="shared" si="7"/>
        <v>2.9756250000000048</v>
      </c>
      <c r="E81">
        <f t="shared" si="8"/>
        <v>0.22961539577329615</v>
      </c>
      <c r="F81">
        <f t="shared" si="9"/>
        <v>-0.38572780381056276</v>
      </c>
      <c r="G81">
        <f t="shared" si="10"/>
        <v>-8.8569042332726694E-2</v>
      </c>
      <c r="H81">
        <f t="shared" si="11"/>
        <v>3.0070732060884278</v>
      </c>
      <c r="I81">
        <f t="shared" si="12"/>
        <v>0.21492679391157221</v>
      </c>
      <c r="J81">
        <f t="shared" si="13"/>
        <v>0.34491760258782861</v>
      </c>
    </row>
    <row r="82" spans="1:10" x14ac:dyDescent="0.25">
      <c r="A82">
        <v>78</v>
      </c>
      <c r="B82">
        <v>3.0840000000000001</v>
      </c>
      <c r="C82">
        <v>26</v>
      </c>
      <c r="D82">
        <f t="shared" si="7"/>
        <v>1.6256249999999963</v>
      </c>
      <c r="E82">
        <f t="shared" si="8"/>
        <v>1.5442197958392582E-2</v>
      </c>
      <c r="F82">
        <f t="shared" si="9"/>
        <v>0.28510315933824149</v>
      </c>
      <c r="G82">
        <f t="shared" si="10"/>
        <v>4.4026194250642676E-3</v>
      </c>
      <c r="H82">
        <f t="shared" si="11"/>
        <v>3.1235545868042065</v>
      </c>
      <c r="I82">
        <f t="shared" si="12"/>
        <v>-3.9554586804206426E-2</v>
      </c>
      <c r="J82">
        <f t="shared" si="13"/>
        <v>6.3477768423197342E-2</v>
      </c>
    </row>
    <row r="83" spans="1:10" x14ac:dyDescent="0.25">
      <c r="A83">
        <v>79</v>
      </c>
      <c r="B83">
        <v>4</v>
      </c>
      <c r="C83">
        <v>28</v>
      </c>
      <c r="D83">
        <f t="shared" si="7"/>
        <v>10.72562499999999</v>
      </c>
      <c r="E83">
        <f t="shared" si="8"/>
        <v>1.4370555979471737</v>
      </c>
      <c r="F83">
        <f t="shared" si="9"/>
        <v>0.73232380143744435</v>
      </c>
      <c r="G83">
        <f t="shared" si="10"/>
        <v>1.0523900183656338</v>
      </c>
      <c r="H83">
        <f t="shared" si="11"/>
        <v>3.2012088406147257</v>
      </c>
      <c r="I83">
        <f t="shared" si="12"/>
        <v>0.79879115938527434</v>
      </c>
      <c r="J83">
        <f t="shared" si="13"/>
        <v>1.2819115134471206</v>
      </c>
    </row>
    <row r="84" spans="1:10" x14ac:dyDescent="0.25">
      <c r="A84">
        <v>80</v>
      </c>
      <c r="B84">
        <v>3.5110000000000001</v>
      </c>
      <c r="C84">
        <v>34</v>
      </c>
      <c r="D84">
        <f t="shared" si="7"/>
        <v>86.025624999999977</v>
      </c>
      <c r="E84">
        <f t="shared" si="8"/>
        <v>0.67813752742914546</v>
      </c>
      <c r="F84">
        <f t="shared" si="9"/>
        <v>2.0739857277350526</v>
      </c>
      <c r="G84">
        <f t="shared" si="10"/>
        <v>1.4064475533295855</v>
      </c>
      <c r="H84">
        <f t="shared" si="11"/>
        <v>3.4341716020462831</v>
      </c>
      <c r="I84">
        <f t="shared" si="12"/>
        <v>7.6828397953716987E-2</v>
      </c>
      <c r="J84">
        <f t="shared" si="13"/>
        <v>0.12329531535171195</v>
      </c>
    </row>
    <row r="85" spans="1:10" x14ac:dyDescent="0.25">
      <c r="A85">
        <v>81</v>
      </c>
      <c r="B85">
        <v>3.323</v>
      </c>
      <c r="C85">
        <v>20</v>
      </c>
      <c r="D85">
        <f t="shared" si="7"/>
        <v>22.325625000000013</v>
      </c>
      <c r="E85">
        <f t="shared" si="8"/>
        <v>0.38636534489869667</v>
      </c>
      <c r="F85">
        <f t="shared" si="9"/>
        <v>-1.056558766959367</v>
      </c>
      <c r="G85">
        <f t="shared" si="10"/>
        <v>-0.40821769240199751</v>
      </c>
      <c r="H85">
        <f t="shared" si="11"/>
        <v>2.890591825372649</v>
      </c>
      <c r="I85">
        <f t="shared" si="12"/>
        <v>0.43240817462735093</v>
      </c>
      <c r="J85">
        <f t="shared" si="13"/>
        <v>0.69393484273165185</v>
      </c>
    </row>
    <row r="86" spans="1:10" x14ac:dyDescent="0.25">
      <c r="A86">
        <v>82</v>
      </c>
      <c r="B86">
        <v>3.0720000000000001</v>
      </c>
      <c r="C86">
        <v>20</v>
      </c>
      <c r="D86">
        <f t="shared" si="7"/>
        <v>22.325625000000013</v>
      </c>
      <c r="E86">
        <f t="shared" si="8"/>
        <v>-3.1815583733381934E-3</v>
      </c>
      <c r="F86">
        <f t="shared" si="9"/>
        <v>-1.056558766959367</v>
      </c>
      <c r="G86">
        <f t="shared" si="10"/>
        <v>3.3615033919434508E-3</v>
      </c>
      <c r="H86">
        <f t="shared" si="11"/>
        <v>2.890591825372649</v>
      </c>
      <c r="I86">
        <f t="shared" si="12"/>
        <v>0.18140817462735104</v>
      </c>
      <c r="J86">
        <f t="shared" si="13"/>
        <v>0.29112644144333044</v>
      </c>
    </row>
    <row r="87" spans="1:10" x14ac:dyDescent="0.25">
      <c r="A87">
        <v>83</v>
      </c>
      <c r="B87">
        <v>2.0790000000000002</v>
      </c>
      <c r="C87">
        <v>26</v>
      </c>
      <c r="D87">
        <f t="shared" si="7"/>
        <v>1.6256249999999963</v>
      </c>
      <c r="E87">
        <f t="shared" si="8"/>
        <v>-1.5442973948240581</v>
      </c>
      <c r="F87">
        <f t="shared" si="9"/>
        <v>0.28510315933824149</v>
      </c>
      <c r="G87">
        <f t="shared" si="10"/>
        <v>-0.44028406622215466</v>
      </c>
      <c r="H87">
        <f t="shared" si="11"/>
        <v>3.1235545868042065</v>
      </c>
      <c r="I87">
        <f t="shared" si="12"/>
        <v>-1.0445545868042063</v>
      </c>
      <c r="J87">
        <f t="shared" si="13"/>
        <v>1.6763161879242459</v>
      </c>
    </row>
    <row r="88" spans="1:10" x14ac:dyDescent="0.25">
      <c r="A88">
        <v>84</v>
      </c>
      <c r="B88">
        <v>3.875</v>
      </c>
      <c r="C88">
        <v>32</v>
      </c>
      <c r="D88">
        <f t="shared" si="7"/>
        <v>52.925624999999982</v>
      </c>
      <c r="E88">
        <f t="shared" si="8"/>
        <v>1.2430581361583115</v>
      </c>
      <c r="F88">
        <f t="shared" si="9"/>
        <v>1.62676508563585</v>
      </c>
      <c r="G88">
        <f t="shared" si="10"/>
        <v>2.0221635753179159</v>
      </c>
      <c r="H88">
        <f t="shared" si="11"/>
        <v>3.356517348235764</v>
      </c>
      <c r="I88">
        <f t="shared" si="12"/>
        <v>0.51848265176423602</v>
      </c>
      <c r="J88">
        <f t="shared" si="13"/>
        <v>0.83206839861705784</v>
      </c>
    </row>
    <row r="89" spans="1:10" x14ac:dyDescent="0.25">
      <c r="A89">
        <v>85</v>
      </c>
      <c r="B89">
        <v>3.2080000000000002</v>
      </c>
      <c r="C89">
        <v>25</v>
      </c>
      <c r="D89">
        <f t="shared" si="7"/>
        <v>7.5624999999999221E-2</v>
      </c>
      <c r="E89">
        <f t="shared" si="8"/>
        <v>0.20788768005294392</v>
      </c>
      <c r="F89">
        <f t="shared" si="9"/>
        <v>6.1492838288640071E-2</v>
      </c>
      <c r="G89">
        <f t="shared" si="10"/>
        <v>1.2783603491696226E-2</v>
      </c>
      <c r="H89">
        <f t="shared" si="11"/>
        <v>3.0847274598989469</v>
      </c>
      <c r="I89">
        <f t="shared" si="12"/>
        <v>0.12327254010105326</v>
      </c>
      <c r="J89">
        <f t="shared" si="13"/>
        <v>0.19782954103926606</v>
      </c>
    </row>
    <row r="90" spans="1:10" x14ac:dyDescent="0.25">
      <c r="A90">
        <v>86</v>
      </c>
      <c r="B90">
        <v>2.92</v>
      </c>
      <c r="C90">
        <v>27</v>
      </c>
      <c r="D90">
        <f t="shared" si="7"/>
        <v>5.1756249999999939</v>
      </c>
      <c r="E90">
        <f t="shared" si="8"/>
        <v>-0.23908247190859466</v>
      </c>
      <c r="F90">
        <f t="shared" si="9"/>
        <v>0.50871348038784292</v>
      </c>
      <c r="G90">
        <f t="shared" si="10"/>
        <v>-0.12162447638434988</v>
      </c>
      <c r="H90">
        <f t="shared" si="11"/>
        <v>3.1623817137094656</v>
      </c>
      <c r="I90">
        <f t="shared" si="12"/>
        <v>-0.24238171370946571</v>
      </c>
      <c r="J90">
        <f t="shared" si="13"/>
        <v>0.38897765179614963</v>
      </c>
    </row>
    <row r="91" spans="1:10" x14ac:dyDescent="0.25">
      <c r="A91">
        <v>87</v>
      </c>
      <c r="B91">
        <v>3.3450000000000002</v>
      </c>
      <c r="C91">
        <v>27</v>
      </c>
      <c r="D91">
        <f t="shared" si="7"/>
        <v>5.1756249999999939</v>
      </c>
      <c r="E91">
        <f t="shared" si="8"/>
        <v>0.42050889817353676</v>
      </c>
      <c r="F91">
        <f t="shared" si="9"/>
        <v>0.50871348038784292</v>
      </c>
      <c r="G91">
        <f t="shared" si="10"/>
        <v>0.21391854512391692</v>
      </c>
      <c r="H91">
        <f t="shared" si="11"/>
        <v>3.1623817137094656</v>
      </c>
      <c r="I91">
        <f t="shared" si="12"/>
        <v>0.18261828629053456</v>
      </c>
      <c r="J91">
        <f t="shared" si="13"/>
        <v>0.2930684460028018</v>
      </c>
    </row>
    <row r="92" spans="1:10" x14ac:dyDescent="0.25">
      <c r="A92">
        <v>88</v>
      </c>
      <c r="B92">
        <v>3.956</v>
      </c>
      <c r="C92">
        <v>29</v>
      </c>
      <c r="D92">
        <f t="shared" si="7"/>
        <v>18.275624999999987</v>
      </c>
      <c r="E92">
        <f t="shared" si="8"/>
        <v>1.3687684913974942</v>
      </c>
      <c r="F92">
        <f t="shared" si="9"/>
        <v>0.95593412248704568</v>
      </c>
      <c r="G92">
        <f t="shared" si="10"/>
        <v>1.308452506711981</v>
      </c>
      <c r="H92">
        <f t="shared" si="11"/>
        <v>3.2400359675199848</v>
      </c>
      <c r="I92">
        <f t="shared" si="12"/>
        <v>0.71596403248001517</v>
      </c>
      <c r="J92">
        <f t="shared" si="13"/>
        <v>1.1489893518056371</v>
      </c>
    </row>
    <row r="93" spans="1:10" x14ac:dyDescent="0.25">
      <c r="A93">
        <v>89</v>
      </c>
      <c r="B93">
        <v>3.8079999999999998</v>
      </c>
      <c r="C93">
        <v>19</v>
      </c>
      <c r="D93">
        <f t="shared" si="7"/>
        <v>32.775625000000019</v>
      </c>
      <c r="E93">
        <f t="shared" si="8"/>
        <v>1.1390754966394812</v>
      </c>
      <c r="F93">
        <f t="shared" si="9"/>
        <v>-1.2801690880089684</v>
      </c>
      <c r="G93">
        <f t="shared" si="10"/>
        <v>-1.4582092397063273</v>
      </c>
      <c r="H93">
        <f t="shared" si="11"/>
        <v>2.8517646984673894</v>
      </c>
      <c r="I93">
        <f t="shared" si="12"/>
        <v>0.95623530153261038</v>
      </c>
      <c r="J93">
        <f t="shared" si="13"/>
        <v>1.5345801317362826</v>
      </c>
    </row>
    <row r="94" spans="1:10" x14ac:dyDescent="0.25">
      <c r="A94">
        <v>90</v>
      </c>
      <c r="B94">
        <v>2.5059999999999998</v>
      </c>
      <c r="C94">
        <v>21</v>
      </c>
      <c r="D94">
        <f t="shared" si="7"/>
        <v>13.87562500000001</v>
      </c>
      <c r="E94">
        <f t="shared" si="8"/>
        <v>-0.8816020653533061</v>
      </c>
      <c r="F94">
        <f t="shared" si="9"/>
        <v>-0.83294844590976558</v>
      </c>
      <c r="G94">
        <f t="shared" si="10"/>
        <v>0.73432907024687588</v>
      </c>
      <c r="H94">
        <f t="shared" si="11"/>
        <v>2.9294189522779086</v>
      </c>
      <c r="I94">
        <f t="shared" si="12"/>
        <v>-0.42341895227790882</v>
      </c>
      <c r="J94">
        <f t="shared" si="13"/>
        <v>0.67950880973004224</v>
      </c>
    </row>
    <row r="95" spans="1:10" x14ac:dyDescent="0.25">
      <c r="A95">
        <v>91</v>
      </c>
      <c r="B95">
        <v>3.8860000000000001</v>
      </c>
      <c r="C95">
        <v>24</v>
      </c>
      <c r="D95">
        <f t="shared" si="7"/>
        <v>0.52562500000000201</v>
      </c>
      <c r="E95">
        <f t="shared" si="8"/>
        <v>1.2601299127957317</v>
      </c>
      <c r="F95">
        <f t="shared" si="9"/>
        <v>-0.16211748276096133</v>
      </c>
      <c r="G95">
        <f t="shared" si="10"/>
        <v>-0.20428908941423374</v>
      </c>
      <c r="H95">
        <f t="shared" si="11"/>
        <v>3.0459003329936873</v>
      </c>
      <c r="I95">
        <f t="shared" si="12"/>
        <v>0.84009966700631278</v>
      </c>
      <c r="J95">
        <f t="shared" si="13"/>
        <v>1.3482039991620087</v>
      </c>
    </row>
    <row r="96" spans="1:10" x14ac:dyDescent="0.25">
      <c r="A96">
        <v>92</v>
      </c>
      <c r="B96">
        <v>2.1829999999999998</v>
      </c>
      <c r="C96">
        <v>27</v>
      </c>
      <c r="D96">
        <f t="shared" si="7"/>
        <v>5.1756249999999939</v>
      </c>
      <c r="E96">
        <f t="shared" si="8"/>
        <v>-1.3828915066157255</v>
      </c>
      <c r="F96">
        <f t="shared" si="9"/>
        <v>0.50871348038784292</v>
      </c>
      <c r="G96">
        <f t="shared" si="10"/>
        <v>-0.70349555132927344</v>
      </c>
      <c r="H96">
        <f t="shared" si="11"/>
        <v>3.1623817137094656</v>
      </c>
      <c r="I96">
        <f t="shared" si="12"/>
        <v>-0.97938171370946581</v>
      </c>
      <c r="J96">
        <f t="shared" si="13"/>
        <v>1.5717258260969189</v>
      </c>
    </row>
    <row r="97" spans="1:10" x14ac:dyDescent="0.25">
      <c r="A97">
        <v>93</v>
      </c>
      <c r="B97">
        <v>3.4289999999999998</v>
      </c>
      <c r="C97">
        <v>25</v>
      </c>
      <c r="D97">
        <f t="shared" si="7"/>
        <v>7.5624999999999221E-2</v>
      </c>
      <c r="E97">
        <f t="shared" si="8"/>
        <v>0.55087519249565153</v>
      </c>
      <c r="F97">
        <f t="shared" si="9"/>
        <v>6.1492838288640071E-2</v>
      </c>
      <c r="G97">
        <f t="shared" si="10"/>
        <v>3.3874879129358569E-2</v>
      </c>
      <c r="H97">
        <f t="shared" si="11"/>
        <v>3.0847274598989469</v>
      </c>
      <c r="I97">
        <f t="shared" si="12"/>
        <v>0.3442725401010529</v>
      </c>
      <c r="J97">
        <f t="shared" si="13"/>
        <v>0.55249351189471996</v>
      </c>
    </row>
    <row r="98" spans="1:10" x14ac:dyDescent="0.25">
      <c r="A98">
        <v>94</v>
      </c>
      <c r="B98">
        <v>3.024</v>
      </c>
      <c r="C98">
        <v>18</v>
      </c>
      <c r="D98">
        <f t="shared" si="7"/>
        <v>45.225625000000022</v>
      </c>
      <c r="E98">
        <f t="shared" si="8"/>
        <v>-7.7676583700261287E-2</v>
      </c>
      <c r="F98">
        <f t="shared" si="9"/>
        <v>-1.5037794090585699</v>
      </c>
      <c r="G98">
        <f t="shared" si="10"/>
        <v>0.11680844713446746</v>
      </c>
      <c r="H98">
        <f t="shared" si="11"/>
        <v>2.8129375715621299</v>
      </c>
      <c r="I98">
        <f t="shared" si="12"/>
        <v>0.21106242843787015</v>
      </c>
      <c r="J98">
        <f t="shared" si="13"/>
        <v>0.33871601343063451</v>
      </c>
    </row>
    <row r="99" spans="1:10" x14ac:dyDescent="0.25">
      <c r="A99">
        <v>95</v>
      </c>
      <c r="B99">
        <v>3.75</v>
      </c>
      <c r="C99">
        <v>29</v>
      </c>
      <c r="D99">
        <f t="shared" si="7"/>
        <v>18.275624999999987</v>
      </c>
      <c r="E99">
        <f t="shared" si="8"/>
        <v>1.0490606743694495</v>
      </c>
      <c r="F99">
        <f t="shared" si="9"/>
        <v>0.95593412248704568</v>
      </c>
      <c r="G99">
        <f t="shared" si="10"/>
        <v>1.0028328951890282</v>
      </c>
      <c r="H99">
        <f t="shared" si="11"/>
        <v>3.2400359675199848</v>
      </c>
      <c r="I99">
        <f t="shared" si="12"/>
        <v>0.50996403248001521</v>
      </c>
      <c r="J99">
        <f t="shared" si="13"/>
        <v>0.81839759616661611</v>
      </c>
    </row>
    <row r="100" spans="1:10" x14ac:dyDescent="0.25">
      <c r="A100">
        <v>96</v>
      </c>
      <c r="B100">
        <v>3.8330000000000002</v>
      </c>
      <c r="C100">
        <v>24</v>
      </c>
      <c r="D100">
        <f t="shared" si="7"/>
        <v>0.52562500000000201</v>
      </c>
      <c r="E100">
        <f t="shared" si="8"/>
        <v>1.1778749889972542</v>
      </c>
      <c r="F100">
        <f t="shared" si="9"/>
        <v>-0.16211748276096133</v>
      </c>
      <c r="G100">
        <f t="shared" si="10"/>
        <v>-0.19095412822332988</v>
      </c>
      <c r="H100">
        <f t="shared" si="11"/>
        <v>3.0459003329936873</v>
      </c>
      <c r="I100">
        <f t="shared" si="12"/>
        <v>0.78709966700631284</v>
      </c>
      <c r="J100">
        <f t="shared" si="13"/>
        <v>1.2631488387306102</v>
      </c>
    </row>
    <row r="101" spans="1:10" x14ac:dyDescent="0.25">
      <c r="A101">
        <v>97</v>
      </c>
      <c r="B101">
        <v>3.113</v>
      </c>
      <c r="C101">
        <v>27</v>
      </c>
      <c r="D101">
        <f t="shared" si="7"/>
        <v>5.1756249999999939</v>
      </c>
      <c r="E101">
        <f t="shared" si="8"/>
        <v>6.0449609093408449E-2</v>
      </c>
      <c r="F101">
        <f t="shared" si="9"/>
        <v>0.50871348038784292</v>
      </c>
      <c r="G101">
        <f t="shared" si="10"/>
        <v>3.075153102999241E-2</v>
      </c>
      <c r="H101">
        <f t="shared" si="11"/>
        <v>3.1623817137094656</v>
      </c>
      <c r="I101">
        <f t="shared" si="12"/>
        <v>-4.9381713709465647E-2</v>
      </c>
      <c r="J101">
        <f t="shared" si="13"/>
        <v>7.9248482678037663E-2</v>
      </c>
    </row>
    <row r="102" spans="1:10" x14ac:dyDescent="0.25">
      <c r="A102">
        <v>98</v>
      </c>
      <c r="B102">
        <v>2.875</v>
      </c>
      <c r="C102">
        <v>21</v>
      </c>
      <c r="D102">
        <f t="shared" si="7"/>
        <v>13.87562500000001</v>
      </c>
      <c r="E102">
        <f t="shared" si="8"/>
        <v>-0.30892155815258493</v>
      </c>
      <c r="F102">
        <f t="shared" si="9"/>
        <v>-0.83294844590976558</v>
      </c>
      <c r="G102">
        <f t="shared" si="10"/>
        <v>0.25731573177121891</v>
      </c>
      <c r="H102">
        <f t="shared" si="11"/>
        <v>2.9294189522779086</v>
      </c>
      <c r="I102">
        <f t="shared" si="12"/>
        <v>-5.4418952277908605E-2</v>
      </c>
      <c r="J102">
        <f t="shared" si="13"/>
        <v>8.7332315405776226E-2</v>
      </c>
    </row>
    <row r="103" spans="1:10" x14ac:dyDescent="0.25">
      <c r="A103">
        <v>99</v>
      </c>
      <c r="B103">
        <v>2.7469999999999999</v>
      </c>
      <c r="C103">
        <v>19</v>
      </c>
      <c r="D103">
        <f t="shared" si="7"/>
        <v>32.775625000000019</v>
      </c>
      <c r="E103">
        <f t="shared" si="8"/>
        <v>-0.50757495902437988</v>
      </c>
      <c r="F103">
        <f t="shared" si="9"/>
        <v>-1.2801690880089684</v>
      </c>
      <c r="G103">
        <f t="shared" si="10"/>
        <v>0.64978177239042989</v>
      </c>
      <c r="H103">
        <f t="shared" si="11"/>
        <v>2.8517646984673894</v>
      </c>
      <c r="I103">
        <f t="shared" si="12"/>
        <v>-0.10476469846738956</v>
      </c>
      <c r="J103">
        <f t="shared" si="13"/>
        <v>0.16812789123945127</v>
      </c>
    </row>
    <row r="104" spans="1:10" x14ac:dyDescent="0.25">
      <c r="A104">
        <v>100</v>
      </c>
      <c r="B104">
        <v>2.3109999999999999</v>
      </c>
      <c r="C104">
        <v>18</v>
      </c>
      <c r="D104">
        <f t="shared" si="7"/>
        <v>45.225625000000022</v>
      </c>
      <c r="E104">
        <f t="shared" si="8"/>
        <v>-1.1842381057439306</v>
      </c>
      <c r="F104">
        <f t="shared" si="9"/>
        <v>-1.5037794090585699</v>
      </c>
      <c r="G104">
        <f t="shared" si="10"/>
        <v>1.7808328788402481</v>
      </c>
      <c r="H104">
        <f t="shared" si="11"/>
        <v>2.8129375715621299</v>
      </c>
      <c r="I104">
        <f t="shared" si="12"/>
        <v>-0.50193757156212992</v>
      </c>
      <c r="J104">
        <f t="shared" si="13"/>
        <v>0.80551661652384099</v>
      </c>
    </row>
    <row r="105" spans="1:10" x14ac:dyDescent="0.25">
      <c r="A105">
        <v>101</v>
      </c>
      <c r="B105">
        <v>1.841</v>
      </c>
      <c r="C105">
        <v>25</v>
      </c>
      <c r="D105">
        <f t="shared" si="7"/>
        <v>7.5624999999999221E-2</v>
      </c>
      <c r="E105">
        <f t="shared" si="8"/>
        <v>-1.913668562070052</v>
      </c>
      <c r="F105">
        <f t="shared" si="9"/>
        <v>6.1492838288640071E-2</v>
      </c>
      <c r="G105">
        <f t="shared" si="10"/>
        <v>-0.11767691142542808</v>
      </c>
      <c r="H105">
        <f t="shared" si="11"/>
        <v>3.0847274598989469</v>
      </c>
      <c r="I105">
        <f t="shared" si="12"/>
        <v>-1.243727459898947</v>
      </c>
      <c r="J105">
        <f t="shared" si="13"/>
        <v>1.995951672351713</v>
      </c>
    </row>
    <row r="106" spans="1:10" x14ac:dyDescent="0.25">
      <c r="A106">
        <v>102</v>
      </c>
      <c r="B106">
        <v>1.583</v>
      </c>
      <c r="C106">
        <v>18</v>
      </c>
      <c r="D106">
        <f t="shared" si="7"/>
        <v>45.225625000000022</v>
      </c>
      <c r="E106">
        <f t="shared" si="8"/>
        <v>-2.3140793232022632</v>
      </c>
      <c r="F106">
        <f t="shared" si="9"/>
        <v>-1.5037794090585699</v>
      </c>
      <c r="G106">
        <f t="shared" si="10"/>
        <v>3.4798648371597545</v>
      </c>
      <c r="H106">
        <f t="shared" si="11"/>
        <v>2.8129375715621299</v>
      </c>
      <c r="I106">
        <f t="shared" si="12"/>
        <v>-1.2299375715621299</v>
      </c>
      <c r="J106">
        <f t="shared" si="13"/>
        <v>1.9738214616947498</v>
      </c>
    </row>
    <row r="107" spans="1:10" x14ac:dyDescent="0.25">
      <c r="A107">
        <v>103</v>
      </c>
      <c r="B107">
        <v>2.879</v>
      </c>
      <c r="C107">
        <v>20</v>
      </c>
      <c r="D107">
        <f t="shared" si="7"/>
        <v>22.325625000000013</v>
      </c>
      <c r="E107">
        <f t="shared" si="8"/>
        <v>-0.30271363937534129</v>
      </c>
      <c r="F107">
        <f t="shared" si="9"/>
        <v>-1.056558766959367</v>
      </c>
      <c r="G107">
        <f t="shared" si="10"/>
        <v>0.31983474956019309</v>
      </c>
      <c r="H107">
        <f t="shared" si="11"/>
        <v>2.890591825372649</v>
      </c>
      <c r="I107">
        <f t="shared" si="12"/>
        <v>-1.1591825372649023E-2</v>
      </c>
      <c r="J107">
        <f t="shared" si="13"/>
        <v>1.8602727674781497E-2</v>
      </c>
    </row>
    <row r="108" spans="1:10" x14ac:dyDescent="0.25">
      <c r="A108">
        <v>104</v>
      </c>
      <c r="B108">
        <v>3.5910000000000002</v>
      </c>
      <c r="C108">
        <v>32</v>
      </c>
      <c r="D108">
        <f t="shared" si="7"/>
        <v>52.925624999999982</v>
      </c>
      <c r="E108">
        <f t="shared" si="8"/>
        <v>0.80229590297401732</v>
      </c>
      <c r="F108">
        <f t="shared" si="9"/>
        <v>1.62676508563585</v>
      </c>
      <c r="G108">
        <f t="shared" si="10"/>
        <v>1.3051469633068189</v>
      </c>
      <c r="H108">
        <f t="shared" si="11"/>
        <v>3.356517348235764</v>
      </c>
      <c r="I108">
        <f t="shared" si="12"/>
        <v>0.23448265176423622</v>
      </c>
      <c r="J108">
        <f t="shared" si="13"/>
        <v>0.37630112385258263</v>
      </c>
    </row>
    <row r="109" spans="1:10" x14ac:dyDescent="0.25">
      <c r="A109">
        <v>105</v>
      </c>
      <c r="B109">
        <v>2.9140000000000001</v>
      </c>
      <c r="C109">
        <v>24</v>
      </c>
      <c r="D109">
        <f t="shared" si="7"/>
        <v>0.52562500000000201</v>
      </c>
      <c r="E109">
        <f t="shared" si="8"/>
        <v>-0.2483943500744597</v>
      </c>
      <c r="F109">
        <f t="shared" si="9"/>
        <v>-0.16211748276096133</v>
      </c>
      <c r="G109">
        <f t="shared" si="10"/>
        <v>4.0269066766116413E-2</v>
      </c>
      <c r="H109">
        <f t="shared" si="11"/>
        <v>3.0459003329936873</v>
      </c>
      <c r="I109">
        <f t="shared" si="12"/>
        <v>-0.1319003329936872</v>
      </c>
      <c r="J109">
        <f t="shared" si="13"/>
        <v>0.21167554686288606</v>
      </c>
    </row>
    <row r="110" spans="1:10" x14ac:dyDescent="0.25">
      <c r="A110">
        <v>106</v>
      </c>
      <c r="B110">
        <v>3.7160000000000002</v>
      </c>
      <c r="C110">
        <v>35</v>
      </c>
      <c r="D110">
        <f t="shared" si="7"/>
        <v>105.57562499999997</v>
      </c>
      <c r="E110">
        <f t="shared" si="8"/>
        <v>0.99629336476287933</v>
      </c>
      <c r="F110">
        <f t="shared" si="9"/>
        <v>2.2975960487846541</v>
      </c>
      <c r="G110">
        <f t="shared" si="10"/>
        <v>2.2890796983095596</v>
      </c>
      <c r="H110">
        <f t="shared" si="11"/>
        <v>3.4729987289515423</v>
      </c>
      <c r="I110">
        <f t="shared" si="12"/>
        <v>0.24300127104845792</v>
      </c>
      <c r="J110">
        <f t="shared" si="13"/>
        <v>0.38997192630302568</v>
      </c>
    </row>
    <row r="111" spans="1:10" x14ac:dyDescent="0.25">
      <c r="A111">
        <v>107</v>
      </c>
      <c r="B111">
        <v>2.8</v>
      </c>
      <c r="C111">
        <v>25</v>
      </c>
      <c r="D111">
        <f t="shared" si="7"/>
        <v>7.5624999999999221E-2</v>
      </c>
      <c r="E111">
        <f t="shared" si="8"/>
        <v>-0.42532003522590239</v>
      </c>
      <c r="F111">
        <f t="shared" si="9"/>
        <v>6.1492838288640071E-2</v>
      </c>
      <c r="G111">
        <f t="shared" si="10"/>
        <v>-2.6154136147065115E-2</v>
      </c>
      <c r="H111">
        <f t="shared" si="11"/>
        <v>3.0847274598989469</v>
      </c>
      <c r="I111">
        <f t="shared" si="12"/>
        <v>-0.2847274598989471</v>
      </c>
      <c r="J111">
        <f t="shared" si="13"/>
        <v>0.45693471284772746</v>
      </c>
    </row>
    <row r="112" spans="1:10" x14ac:dyDescent="0.25">
      <c r="A112">
        <v>108</v>
      </c>
      <c r="B112">
        <v>3.621</v>
      </c>
      <c r="C112">
        <v>28</v>
      </c>
      <c r="D112">
        <f t="shared" si="7"/>
        <v>10.72562499999999</v>
      </c>
      <c r="E112">
        <f t="shared" si="8"/>
        <v>0.8488552938033439</v>
      </c>
      <c r="F112">
        <f t="shared" si="9"/>
        <v>0.73232380143744435</v>
      </c>
      <c r="G112">
        <f t="shared" si="10"/>
        <v>0.62163693562836353</v>
      </c>
      <c r="H112">
        <f t="shared" si="11"/>
        <v>3.2012088406147257</v>
      </c>
      <c r="I112">
        <f t="shared" si="12"/>
        <v>0.41979115938527434</v>
      </c>
      <c r="J112">
        <f t="shared" si="13"/>
        <v>0.67368687564523255</v>
      </c>
    </row>
    <row r="113" spans="1:10" x14ac:dyDescent="0.25">
      <c r="A113">
        <v>109</v>
      </c>
      <c r="B113">
        <v>3.7919999999999998</v>
      </c>
      <c r="C113">
        <v>28</v>
      </c>
      <c r="D113">
        <f t="shared" si="7"/>
        <v>10.72562499999999</v>
      </c>
      <c r="E113">
        <f t="shared" si="8"/>
        <v>1.1142438215305068</v>
      </c>
      <c r="F113">
        <f t="shared" si="9"/>
        <v>0.73232380143744435</v>
      </c>
      <c r="G113">
        <f t="shared" si="10"/>
        <v>0.81598727111140612</v>
      </c>
      <c r="H113">
        <f t="shared" si="11"/>
        <v>3.2012088406147257</v>
      </c>
      <c r="I113">
        <f t="shared" si="12"/>
        <v>0.59079115938527416</v>
      </c>
      <c r="J113">
        <f t="shared" si="13"/>
        <v>0.94811012911257486</v>
      </c>
    </row>
    <row r="114" spans="1:10" x14ac:dyDescent="0.25">
      <c r="A114">
        <v>110</v>
      </c>
      <c r="B114">
        <v>2.867</v>
      </c>
      <c r="C114">
        <v>25</v>
      </c>
      <c r="D114">
        <f t="shared" si="7"/>
        <v>7.5624999999999221E-2</v>
      </c>
      <c r="E114">
        <f t="shared" si="8"/>
        <v>-0.32133739570707209</v>
      </c>
      <c r="F114">
        <f t="shared" si="9"/>
        <v>6.1492838288640071E-2</v>
      </c>
      <c r="G114">
        <f t="shared" si="10"/>
        <v>-1.975994851030773E-2</v>
      </c>
      <c r="H114">
        <f t="shared" si="11"/>
        <v>3.0847274598989469</v>
      </c>
      <c r="I114">
        <f t="shared" si="12"/>
        <v>-0.21772745989894693</v>
      </c>
      <c r="J114">
        <f t="shared" si="13"/>
        <v>0.34941215154765726</v>
      </c>
    </row>
    <row r="115" spans="1:10" x14ac:dyDescent="0.25">
      <c r="A115">
        <v>111</v>
      </c>
      <c r="B115">
        <v>3.419</v>
      </c>
      <c r="C115">
        <v>22</v>
      </c>
      <c r="D115">
        <f t="shared" si="7"/>
        <v>7.4256250000000081</v>
      </c>
      <c r="E115">
        <f t="shared" si="8"/>
        <v>0.53535539555254286</v>
      </c>
      <c r="F115">
        <f t="shared" si="9"/>
        <v>-0.60933812486016414</v>
      </c>
      <c r="G115">
        <f t="shared" si="10"/>
        <v>-0.32621245285975792</v>
      </c>
      <c r="H115">
        <f t="shared" si="11"/>
        <v>2.9682460791831682</v>
      </c>
      <c r="I115">
        <f t="shared" si="12"/>
        <v>0.45075392081683185</v>
      </c>
      <c r="J115">
        <f t="shared" si="13"/>
        <v>0.72337635943693535</v>
      </c>
    </row>
    <row r="116" spans="1:10" x14ac:dyDescent="0.25">
      <c r="A116">
        <v>112</v>
      </c>
      <c r="B116">
        <v>3.6</v>
      </c>
      <c r="C116">
        <v>30</v>
      </c>
      <c r="D116">
        <f t="shared" si="7"/>
        <v>27.825624999999985</v>
      </c>
      <c r="E116">
        <f t="shared" si="8"/>
        <v>0.81626372022281524</v>
      </c>
      <c r="F116">
        <f t="shared" si="9"/>
        <v>1.1795444435366471</v>
      </c>
      <c r="G116">
        <f t="shared" si="10"/>
        <v>0.96281933564937405</v>
      </c>
      <c r="H116">
        <f t="shared" si="11"/>
        <v>3.2788630944252448</v>
      </c>
      <c r="I116">
        <f t="shared" si="12"/>
        <v>0.32113690557475527</v>
      </c>
      <c r="J116">
        <f t="shared" si="13"/>
        <v>0.51536511366233417</v>
      </c>
    </row>
    <row r="117" spans="1:10" x14ac:dyDescent="0.25">
      <c r="A117">
        <v>113</v>
      </c>
      <c r="B117">
        <v>2.3940000000000001</v>
      </c>
      <c r="C117">
        <v>20</v>
      </c>
      <c r="D117">
        <f t="shared" si="7"/>
        <v>22.325625000000013</v>
      </c>
      <c r="E117">
        <f t="shared" si="8"/>
        <v>-1.0554237911161259</v>
      </c>
      <c r="F117">
        <f t="shared" si="9"/>
        <v>-1.056558766959367</v>
      </c>
      <c r="G117">
        <f t="shared" si="10"/>
        <v>1.1151172593612346</v>
      </c>
      <c r="H117">
        <f t="shared" si="11"/>
        <v>2.890591825372649</v>
      </c>
      <c r="I117">
        <f t="shared" si="12"/>
        <v>-0.4965918253726489</v>
      </c>
      <c r="J117">
        <f t="shared" si="13"/>
        <v>0.79693768633946649</v>
      </c>
    </row>
    <row r="118" spans="1:10" x14ac:dyDescent="0.25">
      <c r="A118">
        <v>114</v>
      </c>
      <c r="B118">
        <v>2.286</v>
      </c>
      <c r="C118">
        <v>20</v>
      </c>
      <c r="D118">
        <f t="shared" si="7"/>
        <v>22.325625000000013</v>
      </c>
      <c r="E118">
        <f t="shared" si="8"/>
        <v>-1.223037598101703</v>
      </c>
      <c r="F118">
        <f t="shared" si="9"/>
        <v>-1.056558766959367</v>
      </c>
      <c r="G118">
        <f t="shared" si="10"/>
        <v>1.2922110965952811</v>
      </c>
      <c r="H118">
        <f t="shared" si="11"/>
        <v>2.890591825372649</v>
      </c>
      <c r="I118">
        <f t="shared" si="12"/>
        <v>-0.60459182537264899</v>
      </c>
      <c r="J118">
        <f t="shared" si="13"/>
        <v>0.97025763589778835</v>
      </c>
    </row>
    <row r="119" spans="1:10" x14ac:dyDescent="0.25">
      <c r="A119">
        <v>115</v>
      </c>
      <c r="B119">
        <v>1.486</v>
      </c>
      <c r="C119">
        <v>31</v>
      </c>
      <c r="D119">
        <f t="shared" si="7"/>
        <v>39.375624999999985</v>
      </c>
      <c r="E119">
        <f t="shared" si="8"/>
        <v>-2.4646213535504202</v>
      </c>
      <c r="F119">
        <f t="shared" si="9"/>
        <v>1.4031547645862485</v>
      </c>
      <c r="G119">
        <f t="shared" si="10"/>
        <v>-3.4582451951352811</v>
      </c>
      <c r="H119">
        <f t="shared" si="11"/>
        <v>3.317690221330504</v>
      </c>
      <c r="I119">
        <f t="shared" si="12"/>
        <v>-1.831690221330504</v>
      </c>
      <c r="J119">
        <f t="shared" si="13"/>
        <v>2.9395227478469814</v>
      </c>
    </row>
    <row r="120" spans="1:10" x14ac:dyDescent="0.25">
      <c r="A120">
        <v>116</v>
      </c>
      <c r="B120">
        <v>3.8849999999999998</v>
      </c>
      <c r="C120">
        <v>20</v>
      </c>
      <c r="D120">
        <f t="shared" si="7"/>
        <v>22.325625000000013</v>
      </c>
      <c r="E120">
        <f t="shared" si="8"/>
        <v>1.2585779331014202</v>
      </c>
      <c r="F120">
        <f t="shared" si="9"/>
        <v>-1.056558766959367</v>
      </c>
      <c r="G120">
        <f t="shared" si="10"/>
        <v>-1.3297615491199053</v>
      </c>
      <c r="H120">
        <f t="shared" si="11"/>
        <v>2.890591825372649</v>
      </c>
      <c r="I120">
        <f t="shared" si="12"/>
        <v>0.99440817462735076</v>
      </c>
      <c r="J120">
        <f t="shared" si="13"/>
        <v>1.5958405061740291</v>
      </c>
    </row>
    <row r="121" spans="1:10" x14ac:dyDescent="0.25">
      <c r="A121">
        <v>117</v>
      </c>
      <c r="B121">
        <v>3.8</v>
      </c>
      <c r="C121">
        <v>29</v>
      </c>
      <c r="D121">
        <f t="shared" si="7"/>
        <v>18.275624999999987</v>
      </c>
      <c r="E121">
        <f t="shared" si="8"/>
        <v>1.126659659084994</v>
      </c>
      <c r="F121">
        <f t="shared" si="9"/>
        <v>0.95593412248704568</v>
      </c>
      <c r="G121">
        <f t="shared" si="10"/>
        <v>1.0770124125489677</v>
      </c>
      <c r="H121">
        <f t="shared" si="11"/>
        <v>3.2400359675199848</v>
      </c>
      <c r="I121">
        <f t="shared" si="12"/>
        <v>0.55996403248001503</v>
      </c>
      <c r="J121">
        <f t="shared" si="13"/>
        <v>0.89863831355472767</v>
      </c>
    </row>
    <row r="122" spans="1:10" x14ac:dyDescent="0.25">
      <c r="A122">
        <v>118</v>
      </c>
      <c r="B122">
        <v>3.9140000000000001</v>
      </c>
      <c r="C122">
        <v>28</v>
      </c>
      <c r="D122">
        <f t="shared" si="7"/>
        <v>10.72562499999999</v>
      </c>
      <c r="E122">
        <f t="shared" si="8"/>
        <v>1.3035853442364367</v>
      </c>
      <c r="F122">
        <f t="shared" si="9"/>
        <v>0.73232380143744435</v>
      </c>
      <c r="G122">
        <f t="shared" si="10"/>
        <v>0.95464657478936676</v>
      </c>
      <c r="H122">
        <f t="shared" si="11"/>
        <v>3.2012088406147257</v>
      </c>
      <c r="I122">
        <f t="shared" si="12"/>
        <v>0.71279115938527449</v>
      </c>
      <c r="J122">
        <f t="shared" si="13"/>
        <v>1.1438974795395684</v>
      </c>
    </row>
    <row r="123" spans="1:10" x14ac:dyDescent="0.25">
      <c r="A123">
        <v>119</v>
      </c>
      <c r="B123">
        <v>1.86</v>
      </c>
      <c r="C123">
        <v>16</v>
      </c>
      <c r="D123">
        <f t="shared" si="7"/>
        <v>76.125625000000028</v>
      </c>
      <c r="E123">
        <f t="shared" si="8"/>
        <v>-1.8841809478781446</v>
      </c>
      <c r="F123">
        <f t="shared" si="9"/>
        <v>-1.9510000511577725</v>
      </c>
      <c r="G123">
        <f t="shared" si="10"/>
        <v>3.6760371257007605</v>
      </c>
      <c r="H123">
        <f t="shared" si="11"/>
        <v>2.7352833177516107</v>
      </c>
      <c r="I123">
        <f t="shared" si="12"/>
        <v>-0.87528331775161061</v>
      </c>
      <c r="J123">
        <f t="shared" si="13"/>
        <v>1.4046672266847182</v>
      </c>
    </row>
    <row r="124" spans="1:10" x14ac:dyDescent="0.25">
      <c r="A124">
        <v>120</v>
      </c>
      <c r="B124">
        <v>2.948</v>
      </c>
      <c r="C124">
        <v>28</v>
      </c>
      <c r="D124">
        <f t="shared" si="7"/>
        <v>10.72562499999999</v>
      </c>
      <c r="E124">
        <f t="shared" si="8"/>
        <v>-0.19562704046788953</v>
      </c>
      <c r="F124">
        <f t="shared" si="9"/>
        <v>0.73232380143744435</v>
      </c>
      <c r="G124">
        <f t="shared" si="10"/>
        <v>-0.14326233793940163</v>
      </c>
      <c r="H124">
        <f t="shared" si="11"/>
        <v>3.2012088406147257</v>
      </c>
      <c r="I124">
        <f t="shared" si="12"/>
        <v>-0.25320884061472571</v>
      </c>
      <c r="J124">
        <f t="shared" si="13"/>
        <v>0.4063531803987534</v>
      </c>
    </row>
  </sheetData>
  <pageMargins left="0.7" right="0.7" top="0.75" bottom="0.75" header="0.3" footer="0.3"/>
  <pageSetup orientation="portrait" verticalDpi="0" r:id="rId1"/>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13</xdr:col>
                <xdr:colOff>0</xdr:colOff>
                <xdr:row>1</xdr:row>
                <xdr:rowOff>0</xdr:rowOff>
              </from>
              <to>
                <xdr:col>15</xdr:col>
                <xdr:colOff>447675</xdr:colOff>
                <xdr:row>3</xdr:row>
                <xdr:rowOff>47625</xdr:rowOff>
              </to>
            </anchor>
          </objectPr>
        </oleObject>
      </mc:Choice>
      <mc:Fallback>
        <oleObject progId="Equation.3" shapeId="2049" r:id="rId4"/>
      </mc:Fallback>
    </mc:AlternateContent>
    <mc:AlternateContent xmlns:mc="http://schemas.openxmlformats.org/markup-compatibility/2006">
      <mc:Choice Requires="x14">
        <oleObject progId="Equation.3" shapeId="2050" r:id="rId6">
          <objectPr defaultSize="0" autoPict="0" r:id="rId7">
            <anchor moveWithCells="1" sizeWithCells="1">
              <from>
                <xdr:col>13</xdr:col>
                <xdr:colOff>0</xdr:colOff>
                <xdr:row>4</xdr:row>
                <xdr:rowOff>0</xdr:rowOff>
              </from>
              <to>
                <xdr:col>15</xdr:col>
                <xdr:colOff>314325</xdr:colOff>
                <xdr:row>6</xdr:row>
                <xdr:rowOff>28575</xdr:rowOff>
              </to>
            </anchor>
          </objectPr>
        </oleObject>
      </mc:Choice>
      <mc:Fallback>
        <oleObject progId="Equation.3" shapeId="2050" r:id="rId6"/>
      </mc:Fallback>
    </mc:AlternateContent>
    <mc:AlternateContent xmlns:mc="http://schemas.openxmlformats.org/markup-compatibility/2006">
      <mc:Choice Requires="x14">
        <oleObject progId="Equation.3" shapeId="2051" r:id="rId8">
          <objectPr defaultSize="0" autoPict="0" r:id="rId9">
            <anchor moveWithCells="1" sizeWithCells="1">
              <from>
                <xdr:col>13</xdr:col>
                <xdr:colOff>0</xdr:colOff>
                <xdr:row>7</xdr:row>
                <xdr:rowOff>0</xdr:rowOff>
              </from>
              <to>
                <xdr:col>14</xdr:col>
                <xdr:colOff>161925</xdr:colOff>
                <xdr:row>8</xdr:row>
                <xdr:rowOff>38100</xdr:rowOff>
              </to>
            </anchor>
          </objectPr>
        </oleObject>
      </mc:Choice>
      <mc:Fallback>
        <oleObject progId="Equation.3" shapeId="2051" r:id="rId8"/>
      </mc:Fallback>
    </mc:AlternateContent>
    <mc:AlternateContent xmlns:mc="http://schemas.openxmlformats.org/markup-compatibility/2006">
      <mc:Choice Requires="x14">
        <oleObject progId="Equation.3" shapeId="2052" r:id="rId10">
          <objectPr defaultSize="0" autoPict="0" r:id="rId11">
            <anchor moveWithCells="1" sizeWithCells="1">
              <from>
                <xdr:col>17</xdr:col>
                <xdr:colOff>0</xdr:colOff>
                <xdr:row>1</xdr:row>
                <xdr:rowOff>0</xdr:rowOff>
              </from>
              <to>
                <xdr:col>18</xdr:col>
                <xdr:colOff>381000</xdr:colOff>
                <xdr:row>4</xdr:row>
                <xdr:rowOff>57150</xdr:rowOff>
              </to>
            </anchor>
          </objectPr>
        </oleObject>
      </mc:Choice>
      <mc:Fallback>
        <oleObject progId="Equation.3" shapeId="2052" r:id="rId10"/>
      </mc:Fallback>
    </mc:AlternateContent>
    <mc:AlternateContent xmlns:mc="http://schemas.openxmlformats.org/markup-compatibility/2006">
      <mc:Choice Requires="x14">
        <oleObject progId="Equation.3" shapeId="2053" r:id="rId12">
          <objectPr defaultSize="0" autoPict="0" r:id="rId13">
            <anchor moveWithCells="1" sizeWithCells="1">
              <from>
                <xdr:col>17</xdr:col>
                <xdr:colOff>0</xdr:colOff>
                <xdr:row>5</xdr:row>
                <xdr:rowOff>0</xdr:rowOff>
              </from>
              <to>
                <xdr:col>19</xdr:col>
                <xdr:colOff>266700</xdr:colOff>
                <xdr:row>7</xdr:row>
                <xdr:rowOff>142875</xdr:rowOff>
              </to>
            </anchor>
          </objectPr>
        </oleObject>
      </mc:Choice>
      <mc:Fallback>
        <oleObject progId="Equation.3" shapeId="2053" r:id="rId12"/>
      </mc:Fallback>
    </mc:AlternateContent>
    <mc:AlternateContent xmlns:mc="http://schemas.openxmlformats.org/markup-compatibility/2006">
      <mc:Choice Requires="x14">
        <oleObject progId="Equation.3" shapeId="2054" r:id="rId14">
          <objectPr defaultSize="0" autoPict="0" r:id="rId15">
            <anchor moveWithCells="1" sizeWithCells="1">
              <from>
                <xdr:col>17</xdr:col>
                <xdr:colOff>0</xdr:colOff>
                <xdr:row>9</xdr:row>
                <xdr:rowOff>0</xdr:rowOff>
              </from>
              <to>
                <xdr:col>19</xdr:col>
                <xdr:colOff>228600</xdr:colOff>
                <xdr:row>11</xdr:row>
                <xdr:rowOff>142875</xdr:rowOff>
              </to>
            </anchor>
          </objectPr>
        </oleObject>
      </mc:Choice>
      <mc:Fallback>
        <oleObject progId="Equation.3" shapeId="2054" r:id="rId1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Prob 1 Solution</vt:lpstr>
      <vt:lpstr>Prob 2 LINEST Solution</vt:lpstr>
      <vt:lpstr>Prob 2 Manual Solution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Chris</cp:lastModifiedBy>
  <dcterms:created xsi:type="dcterms:W3CDTF">2010-09-01T15:00:13Z</dcterms:created>
  <dcterms:modified xsi:type="dcterms:W3CDTF">2014-07-30T14:59:35Z</dcterms:modified>
</cp:coreProperties>
</file>