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600" windowHeight="11760" activeTab="1"/>
  </bookViews>
  <sheets>
    <sheet name="Flow Meters1" sheetId="5" r:id="rId1"/>
    <sheet name="Flow Meters2" sheetId="4" r:id="rId2"/>
  </sheets>
  <calcPr calcId="145621"/>
</workbook>
</file>

<file path=xl/calcChain.xml><?xml version="1.0" encoding="utf-8"?>
<calcChain xmlns="http://schemas.openxmlformats.org/spreadsheetml/2006/main">
  <c r="O11" i="5" l="1" a="1"/>
  <c r="P15" i="5" s="1"/>
  <c r="C7" i="5"/>
  <c r="B7" i="5"/>
  <c r="C6" i="5"/>
  <c r="B6" i="5"/>
  <c r="B5" i="5"/>
  <c r="O12" i="5" l="1"/>
  <c r="P12" i="5"/>
  <c r="O13" i="5"/>
  <c r="P13" i="5"/>
  <c r="O14" i="5"/>
  <c r="P14" i="5"/>
  <c r="O11" i="5"/>
  <c r="O15" i="5"/>
  <c r="P11" i="5"/>
  <c r="H1" i="4"/>
  <c r="D10" i="5" l="1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9" i="5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9" i="4"/>
  <c r="K5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9" i="4"/>
  <c r="D6" i="5" l="1"/>
  <c r="D7" i="5"/>
  <c r="K6" i="4"/>
  <c r="J5" i="4" l="1"/>
  <c r="T11" i="4" l="1" a="1"/>
  <c r="U15" i="4" s="1"/>
  <c r="C7" i="4"/>
  <c r="B7" i="4"/>
  <c r="C6" i="4"/>
  <c r="B6" i="4"/>
  <c r="B5" i="4"/>
  <c r="E47" i="4" l="1"/>
  <c r="F47" i="4" s="1"/>
  <c r="E46" i="4"/>
  <c r="F46" i="4" s="1"/>
  <c r="E45" i="4"/>
  <c r="F45" i="4" s="1"/>
  <c r="E44" i="4"/>
  <c r="F44" i="4" s="1"/>
  <c r="E43" i="4"/>
  <c r="F43" i="4" s="1"/>
  <c r="E42" i="4"/>
  <c r="F42" i="4" s="1"/>
  <c r="E41" i="4"/>
  <c r="F41" i="4" s="1"/>
  <c r="E40" i="4"/>
  <c r="F40" i="4" s="1"/>
  <c r="E39" i="4"/>
  <c r="F39" i="4" s="1"/>
  <c r="E38" i="4"/>
  <c r="F38" i="4" s="1"/>
  <c r="E37" i="4"/>
  <c r="F37" i="4" s="1"/>
  <c r="E36" i="4"/>
  <c r="F36" i="4" s="1"/>
  <c r="E35" i="4"/>
  <c r="F35" i="4" s="1"/>
  <c r="E34" i="4"/>
  <c r="F34" i="4" s="1"/>
  <c r="E33" i="4"/>
  <c r="F33" i="4" s="1"/>
  <c r="E32" i="4"/>
  <c r="F32" i="4" s="1"/>
  <c r="E31" i="4"/>
  <c r="F31" i="4" s="1"/>
  <c r="E30" i="4"/>
  <c r="F30" i="4" s="1"/>
  <c r="E29" i="4"/>
  <c r="F29" i="4" s="1"/>
  <c r="E28" i="4"/>
  <c r="F28" i="4" s="1"/>
  <c r="E27" i="4"/>
  <c r="F27" i="4" s="1"/>
  <c r="E26" i="4"/>
  <c r="F26" i="4" s="1"/>
  <c r="E25" i="4"/>
  <c r="F25" i="4" s="1"/>
  <c r="E24" i="4"/>
  <c r="F24" i="4" s="1"/>
  <c r="E23" i="4"/>
  <c r="F23" i="4" s="1"/>
  <c r="E22" i="4"/>
  <c r="F22" i="4" s="1"/>
  <c r="E21" i="4"/>
  <c r="F21" i="4" s="1"/>
  <c r="E20" i="4"/>
  <c r="F20" i="4" s="1"/>
  <c r="E9" i="4"/>
  <c r="F9" i="4" s="1"/>
  <c r="E10" i="4"/>
  <c r="F10" i="4" s="1"/>
  <c r="E11" i="4"/>
  <c r="F11" i="4" s="1"/>
  <c r="T11" i="4"/>
  <c r="T12" i="4"/>
  <c r="T13" i="4"/>
  <c r="T14" i="4"/>
  <c r="T15" i="4"/>
  <c r="U11" i="4"/>
  <c r="U12" i="4"/>
  <c r="U13" i="4"/>
  <c r="U14" i="4"/>
  <c r="E12" i="4"/>
  <c r="F12" i="4" s="1"/>
  <c r="E13" i="4"/>
  <c r="F13" i="4" s="1"/>
  <c r="E14" i="4"/>
  <c r="F14" i="4" s="1"/>
  <c r="E15" i="4"/>
  <c r="F15" i="4" s="1"/>
  <c r="E16" i="4"/>
  <c r="F16" i="4" s="1"/>
  <c r="E17" i="4"/>
  <c r="F17" i="4" s="1"/>
  <c r="E18" i="4"/>
  <c r="F18" i="4" s="1"/>
  <c r="E19" i="4"/>
  <c r="F19" i="4" s="1"/>
  <c r="D47" i="4" l="1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6" i="4" l="1"/>
  <c r="D7" i="4"/>
  <c r="G9" i="4" s="1"/>
  <c r="G16" i="4"/>
  <c r="G20" i="4"/>
  <c r="G24" i="4"/>
  <c r="G28" i="4"/>
  <c r="G32" i="4"/>
  <c r="G36" i="4"/>
  <c r="G40" i="4"/>
  <c r="G44" i="4"/>
  <c r="G46" i="4"/>
  <c r="G11" i="4"/>
  <c r="G13" i="4"/>
  <c r="G15" i="4"/>
  <c r="G17" i="4"/>
  <c r="G19" i="4"/>
  <c r="G21" i="4"/>
  <c r="G23" i="4"/>
  <c r="G25" i="4"/>
  <c r="G27" i="4"/>
  <c r="G29" i="4"/>
  <c r="G31" i="4"/>
  <c r="G33" i="4"/>
  <c r="G35" i="4"/>
  <c r="G37" i="4"/>
  <c r="G39" i="4"/>
  <c r="G41" i="4"/>
  <c r="G43" i="4"/>
  <c r="G45" i="4"/>
  <c r="G47" i="4"/>
  <c r="G12" i="4" l="1"/>
  <c r="J9" i="4"/>
  <c r="I9" i="4"/>
  <c r="J45" i="4"/>
  <c r="I45" i="4"/>
  <c r="J41" i="4"/>
  <c r="I41" i="4"/>
  <c r="J37" i="4"/>
  <c r="I37" i="4"/>
  <c r="J33" i="4"/>
  <c r="I33" i="4"/>
  <c r="J29" i="4"/>
  <c r="I29" i="4"/>
  <c r="J25" i="4"/>
  <c r="I25" i="4"/>
  <c r="J21" i="4"/>
  <c r="I21" i="4"/>
  <c r="J17" i="4"/>
  <c r="I17" i="4"/>
  <c r="J13" i="4"/>
  <c r="I13" i="4"/>
  <c r="J46" i="4"/>
  <c r="I46" i="4"/>
  <c r="G42" i="4"/>
  <c r="G38" i="4"/>
  <c r="G34" i="4"/>
  <c r="G30" i="4"/>
  <c r="G26" i="4"/>
  <c r="G22" i="4"/>
  <c r="G18" i="4"/>
  <c r="G14" i="4"/>
  <c r="G10" i="4"/>
  <c r="J47" i="4"/>
  <c r="I47" i="4"/>
  <c r="J43" i="4"/>
  <c r="I43" i="4"/>
  <c r="J39" i="4"/>
  <c r="I39" i="4"/>
  <c r="J35" i="4"/>
  <c r="I35" i="4"/>
  <c r="J31" i="4"/>
  <c r="I31" i="4"/>
  <c r="J27" i="4"/>
  <c r="I27" i="4"/>
  <c r="J23" i="4"/>
  <c r="I23" i="4"/>
  <c r="J19" i="4"/>
  <c r="I19" i="4"/>
  <c r="J15" i="4"/>
  <c r="I15" i="4"/>
  <c r="J11" i="4"/>
  <c r="I11" i="4"/>
  <c r="J44" i="4"/>
  <c r="I44" i="4"/>
  <c r="J40" i="4"/>
  <c r="I40" i="4"/>
  <c r="J36" i="4"/>
  <c r="I36" i="4"/>
  <c r="J32" i="4"/>
  <c r="I32" i="4"/>
  <c r="J28" i="4"/>
  <c r="I28" i="4"/>
  <c r="J24" i="4"/>
  <c r="I24" i="4"/>
  <c r="J20" i="4"/>
  <c r="I20" i="4"/>
  <c r="J16" i="4"/>
  <c r="I16" i="4"/>
  <c r="J12" i="4"/>
  <c r="I12" i="4"/>
  <c r="J14" i="4" l="1"/>
  <c r="I14" i="4"/>
  <c r="J22" i="4"/>
  <c r="I22" i="4"/>
  <c r="J30" i="4"/>
  <c r="I30" i="4"/>
  <c r="J38" i="4"/>
  <c r="I38" i="4"/>
  <c r="J10" i="4"/>
  <c r="I10" i="4"/>
  <c r="J18" i="4"/>
  <c r="I18" i="4"/>
  <c r="J26" i="4"/>
  <c r="I26" i="4"/>
  <c r="J34" i="4"/>
  <c r="I34" i="4"/>
  <c r="J42" i="4"/>
  <c r="I42" i="4"/>
  <c r="J6" i="4"/>
</calcChain>
</file>

<file path=xl/sharedStrings.xml><?xml version="1.0" encoding="utf-8"?>
<sst xmlns="http://schemas.openxmlformats.org/spreadsheetml/2006/main" count="84" uniqueCount="40">
  <si>
    <t>Pressure and Weight in Cryogenic Flow Meters</t>
  </si>
  <si>
    <t>X</t>
  </si>
  <si>
    <t>Y</t>
  </si>
  <si>
    <t>Reference: Technometrics, Vol. 19(4), p353-379 (1977).</t>
  </si>
  <si>
    <t>X = Temperature of the liquid nitorgen at the flow meter (K)</t>
  </si>
  <si>
    <t>Syntax:  LINEST(known_y's, [known_x's], [const], [stats])</t>
  </si>
  <si>
    <r>
      <t xml:space="preserve">If </t>
    </r>
    <r>
      <rPr>
        <b/>
        <i/>
        <sz val="10"/>
        <color rgb="FF454545"/>
        <rFont val="Arial"/>
        <family val="2"/>
      </rPr>
      <t>const</t>
    </r>
    <r>
      <rPr>
        <sz val="10"/>
        <color rgb="FF454545"/>
        <rFont val="Arial"/>
        <family val="2"/>
      </rPr>
      <t xml:space="preserve"> is FALSE, intercept is set equal to 0 and the slopes are adjusted to fit y = mx</t>
    </r>
  </si>
  <si>
    <r>
      <t xml:space="preserve">If </t>
    </r>
    <r>
      <rPr>
        <b/>
        <i/>
        <sz val="10"/>
        <color rgb="FF454545"/>
        <rFont val="Arial"/>
        <family val="2"/>
      </rPr>
      <t>stats</t>
    </r>
    <r>
      <rPr>
        <sz val="10"/>
        <color rgb="FF454545"/>
        <rFont val="Arial"/>
        <family val="2"/>
      </rPr>
      <t xml:space="preserve"> is TRUE, </t>
    </r>
    <r>
      <rPr>
        <b/>
        <sz val="10"/>
        <color rgb="FF454545"/>
        <rFont val="Arial"/>
        <family val="2"/>
      </rPr>
      <t>LINEST</t>
    </r>
    <r>
      <rPr>
        <sz val="10"/>
        <color rgb="FF454545"/>
        <rFont val="Arial"/>
        <family val="2"/>
      </rPr>
      <t xml:space="preserve"> returns the additional regression statistics</t>
    </r>
  </si>
  <si>
    <r>
      <t>Output:  {mn,mn-1,...,m1,b;sen,sen-1,...,se1,seb;r2,sey;F,df;ssreg,ssresid}</t>
    </r>
    <r>
      <rPr>
        <sz val="10"/>
        <color rgb="FF454545"/>
        <rFont val="Arial"/>
        <family val="2"/>
      </rPr>
      <t>.</t>
    </r>
  </si>
  <si>
    <t>Select two columns and five rows starting with the formula cell.</t>
  </si>
  <si>
    <t>Press F2, and then press CTRL+SHIFT+ENTER</t>
  </si>
  <si>
    <t>LINEST Results</t>
  </si>
  <si>
    <t>Legend</t>
  </si>
  <si>
    <t>se-b1</t>
  </si>
  <si>
    <t>b1</t>
  </si>
  <si>
    <t>b0</t>
  </si>
  <si>
    <t>se-b0</t>
  </si>
  <si>
    <t>R2</t>
  </si>
  <si>
    <t>sey</t>
  </si>
  <si>
    <t>F-overall</t>
  </si>
  <si>
    <t>df</t>
  </si>
  <si>
    <t>ssreg</t>
  </si>
  <si>
    <t>ssresid</t>
  </si>
  <si>
    <t>Residual</t>
  </si>
  <si>
    <t>isr</t>
  </si>
  <si>
    <t>leverage</t>
  </si>
  <si>
    <t>n =</t>
  </si>
  <si>
    <t>mean =</t>
  </si>
  <si>
    <t>Std Dev =</t>
  </si>
  <si>
    <t>lev*n/p</t>
  </si>
  <si>
    <t>abs(esr)</t>
  </si>
  <si>
    <t>Distance</t>
  </si>
  <si>
    <t>Cook's</t>
  </si>
  <si>
    <t>DFFITS</t>
  </si>
  <si>
    <t>esr</t>
  </si>
  <si>
    <t>Max =</t>
  </si>
  <si>
    <t>cut-off =</t>
  </si>
  <si>
    <t>Y = Percent Weight Difference (meter - measured)</t>
  </si>
  <si>
    <t>Grubbs Critical T-value</t>
  </si>
  <si>
    <t>(use DF = N-p-1)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</si>
</sst>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color theme="1"/>
      <name val="Times New Roman"/>
      <family val="1"/>
    </font>
    <font>
      <sz val="10"/>
      <color rgb="FF454545"/>
      <name val="Arial Unicode MS"/>
      <family val="2"/>
    </font>
    <font>
      <b/>
      <i/>
      <sz val="10"/>
      <color rgb="FF454545"/>
      <name val="Arial"/>
      <family val="2"/>
    </font>
    <font>
      <sz val="10"/>
      <color rgb="FF454545"/>
      <name val="Arial"/>
      <family val="2"/>
    </font>
    <font>
      <b/>
      <sz val="10"/>
      <color rgb="FF454545"/>
      <name val="Arial"/>
      <family val="2"/>
    </font>
    <font>
      <sz val="10"/>
      <color rgb="FFFF0000"/>
      <name val="Arial"/>
      <family val="2"/>
    </font>
    <font>
      <sz val="11"/>
      <color theme="3"/>
      <name val="Calibri"/>
      <family val="2"/>
      <scheme val="minor"/>
    </font>
    <font>
      <sz val="10.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justify" vertic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/>
    <xf numFmtId="0" fontId="10" fillId="2" borderId="1" xfId="0" applyFont="1" applyFill="1" applyBorder="1" applyAlignment="1">
      <alignment vertical="top"/>
    </xf>
    <xf numFmtId="0" fontId="10" fillId="3" borderId="2" xfId="0" applyFont="1" applyFill="1" applyBorder="1" applyAlignment="1">
      <alignment vertical="top"/>
    </xf>
    <xf numFmtId="0" fontId="1" fillId="0" borderId="0" xfId="0" applyFont="1"/>
    <xf numFmtId="0" fontId="1" fillId="0" borderId="0" xfId="0" quotePrefix="1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358333333333332"/>
          <c:y val="5.0409158977827155E-2"/>
          <c:w val="0.7605277777777778"/>
          <c:h val="0.8323706411698538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  <c:spPr>
              <a:noFill/>
            </c:spPr>
          </c:marker>
          <c:trendline>
            <c:trendlineType val="linear"/>
            <c:dispRSqr val="1"/>
            <c:dispEq val="1"/>
            <c:trendlineLbl>
              <c:layout>
                <c:manualLayout>
                  <c:x val="2.613692038495188E-2"/>
                  <c:y val="0.59641638545181852"/>
                </c:manualLayout>
              </c:layout>
              <c:numFmt formatCode="General" sourceLinked="0"/>
            </c:trendlineLbl>
          </c:trendline>
          <c:xVal>
            <c:numRef>
              <c:f>'Flow Meters1'!$B$9:$B$47</c:f>
              <c:numCache>
                <c:formatCode>General</c:formatCode>
                <c:ptCount val="39"/>
                <c:pt idx="0">
                  <c:v>85.54</c:v>
                </c:pt>
                <c:pt idx="1">
                  <c:v>85.54</c:v>
                </c:pt>
                <c:pt idx="2">
                  <c:v>85.63</c:v>
                </c:pt>
                <c:pt idx="3">
                  <c:v>85.08</c:v>
                </c:pt>
                <c:pt idx="4">
                  <c:v>84.5</c:v>
                </c:pt>
                <c:pt idx="5">
                  <c:v>84.57</c:v>
                </c:pt>
                <c:pt idx="6">
                  <c:v>89.08</c:v>
                </c:pt>
                <c:pt idx="7">
                  <c:v>89.27</c:v>
                </c:pt>
                <c:pt idx="8">
                  <c:v>89.34</c:v>
                </c:pt>
                <c:pt idx="9">
                  <c:v>89.82</c:v>
                </c:pt>
                <c:pt idx="10">
                  <c:v>90.38</c:v>
                </c:pt>
                <c:pt idx="11">
                  <c:v>90.86</c:v>
                </c:pt>
                <c:pt idx="12">
                  <c:v>80.25</c:v>
                </c:pt>
                <c:pt idx="13">
                  <c:v>80.02</c:v>
                </c:pt>
                <c:pt idx="14">
                  <c:v>80.13</c:v>
                </c:pt>
                <c:pt idx="15">
                  <c:v>80.69</c:v>
                </c:pt>
                <c:pt idx="16">
                  <c:v>80.67</c:v>
                </c:pt>
                <c:pt idx="17">
                  <c:v>80.69</c:v>
                </c:pt>
                <c:pt idx="18">
                  <c:v>80.739999999999995</c:v>
                </c:pt>
                <c:pt idx="19">
                  <c:v>80.709999999999994</c:v>
                </c:pt>
                <c:pt idx="20">
                  <c:v>80.64</c:v>
                </c:pt>
                <c:pt idx="21">
                  <c:v>86.97</c:v>
                </c:pt>
                <c:pt idx="22">
                  <c:v>87.77</c:v>
                </c:pt>
                <c:pt idx="23">
                  <c:v>87.91</c:v>
                </c:pt>
                <c:pt idx="24">
                  <c:v>88.05</c:v>
                </c:pt>
                <c:pt idx="25">
                  <c:v>88.44</c:v>
                </c:pt>
                <c:pt idx="26">
                  <c:v>88.97</c:v>
                </c:pt>
                <c:pt idx="27">
                  <c:v>83.28</c:v>
                </c:pt>
                <c:pt idx="28">
                  <c:v>83.07</c:v>
                </c:pt>
                <c:pt idx="29">
                  <c:v>82.84</c:v>
                </c:pt>
                <c:pt idx="30">
                  <c:v>82.65</c:v>
                </c:pt>
                <c:pt idx="31">
                  <c:v>82.77</c:v>
                </c:pt>
                <c:pt idx="32">
                  <c:v>82.77</c:v>
                </c:pt>
                <c:pt idx="33">
                  <c:v>82.65</c:v>
                </c:pt>
                <c:pt idx="34">
                  <c:v>82.35</c:v>
                </c:pt>
                <c:pt idx="35">
                  <c:v>82.65</c:v>
                </c:pt>
                <c:pt idx="36">
                  <c:v>82.38</c:v>
                </c:pt>
                <c:pt idx="37">
                  <c:v>82.45</c:v>
                </c:pt>
                <c:pt idx="38">
                  <c:v>82.75</c:v>
                </c:pt>
              </c:numCache>
            </c:numRef>
          </c:xVal>
          <c:yVal>
            <c:numRef>
              <c:f>'Flow Meters1'!$C$9:$C$47</c:f>
              <c:numCache>
                <c:formatCode>General</c:formatCode>
                <c:ptCount val="39"/>
                <c:pt idx="0">
                  <c:v>0.67148939115987594</c:v>
                </c:pt>
                <c:pt idx="1">
                  <c:v>0.6784706717205935</c:v>
                </c:pt>
                <c:pt idx="2">
                  <c:v>0.77812245463840868</c:v>
                </c:pt>
                <c:pt idx="3">
                  <c:v>-0.27332329994638033</c:v>
                </c:pt>
                <c:pt idx="4">
                  <c:v>0.12977350198120882</c:v>
                </c:pt>
                <c:pt idx="5">
                  <c:v>8.5845932829939048E-2</c:v>
                </c:pt>
                <c:pt idx="6">
                  <c:v>0.54365647814155393</c:v>
                </c:pt>
                <c:pt idx="7">
                  <c:v>0.56518658070760353</c:v>
                </c:pt>
                <c:pt idx="8">
                  <c:v>0.6508005192557319</c:v>
                </c:pt>
                <c:pt idx="9">
                  <c:v>0.78296273097400559</c:v>
                </c:pt>
                <c:pt idx="10">
                  <c:v>0.79835089006516957</c:v>
                </c:pt>
                <c:pt idx="11">
                  <c:v>0.8479512128271971</c:v>
                </c:pt>
                <c:pt idx="12">
                  <c:v>-0.89470061940811785</c:v>
                </c:pt>
                <c:pt idx="13">
                  <c:v>-0.71879382889199261</c:v>
                </c:pt>
                <c:pt idx="14">
                  <c:v>-0.69935328620845749</c:v>
                </c:pt>
                <c:pt idx="15">
                  <c:v>-0.69569011489795041</c:v>
                </c:pt>
                <c:pt idx="16">
                  <c:v>-0.46502424062530812</c:v>
                </c:pt>
                <c:pt idx="17">
                  <c:v>-0.39390181632504306</c:v>
                </c:pt>
                <c:pt idx="18">
                  <c:v>-0.63464625262377905</c:v>
                </c:pt>
                <c:pt idx="19">
                  <c:v>-0.36718218072171743</c:v>
                </c:pt>
                <c:pt idx="20">
                  <c:v>-0.31615554852987948</c:v>
                </c:pt>
                <c:pt idx="21">
                  <c:v>0.28895768833848645</c:v>
                </c:pt>
                <c:pt idx="22">
                  <c:v>0.3409281442703655</c:v>
                </c:pt>
                <c:pt idx="23">
                  <c:v>0.3281561725057317</c:v>
                </c:pt>
                <c:pt idx="24">
                  <c:v>0.21045381495370452</c:v>
                </c:pt>
                <c:pt idx="25">
                  <c:v>0.43064197905599899</c:v>
                </c:pt>
                <c:pt idx="26">
                  <c:v>0.52099006921458313</c:v>
                </c:pt>
                <c:pt idx="27">
                  <c:v>-0.29523150221932415</c:v>
                </c:pt>
                <c:pt idx="28">
                  <c:v>-0.24212089767848741</c:v>
                </c:pt>
                <c:pt idx="29">
                  <c:v>-0.16064420359110226</c:v>
                </c:pt>
                <c:pt idx="30">
                  <c:v>-0.25370407956159935</c:v>
                </c:pt>
                <c:pt idx="31">
                  <c:v>-0.35710662473370147</c:v>
                </c:pt>
                <c:pt idx="32">
                  <c:v>-0.29238578680202998</c:v>
                </c:pt>
                <c:pt idx="33">
                  <c:v>-0.42114935487576965</c:v>
                </c:pt>
                <c:pt idx="34">
                  <c:v>-0.33468482252141984</c:v>
                </c:pt>
                <c:pt idx="35">
                  <c:v>-0.2496595551520748</c:v>
                </c:pt>
                <c:pt idx="36">
                  <c:v>-0.28272047779759141</c:v>
                </c:pt>
                <c:pt idx="37">
                  <c:v>-0.16673240345655096</c:v>
                </c:pt>
                <c:pt idx="38">
                  <c:v>-0.17021578396780729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2611776"/>
        <c:axId val="422612352"/>
      </c:scatterChart>
      <c:valAx>
        <c:axId val="422611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Nitrogen Temperature (K)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rgbClr val="000000"/>
            </a:solidFill>
          </a:ln>
        </c:spPr>
        <c:crossAx val="422612352"/>
        <c:crosses val="autoZero"/>
        <c:crossBetween val="midCat"/>
      </c:valAx>
      <c:valAx>
        <c:axId val="42261235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Percent Weight Difference</a:t>
                </a:r>
              </a:p>
            </c:rich>
          </c:tx>
          <c:layout>
            <c:manualLayout>
              <c:xMode val="edge"/>
              <c:yMode val="edge"/>
              <c:x val="2.5000000000000001E-2"/>
              <c:y val="9.7825584301962254E-2"/>
            </c:manualLayout>
          </c:layout>
          <c:overlay val="0"/>
        </c:title>
        <c:numFmt formatCode="#,##0.0" sourceLinked="0"/>
        <c:majorTickMark val="out"/>
        <c:minorTickMark val="in"/>
        <c:tickLblPos val="nextTo"/>
        <c:spPr>
          <a:ln w="12700">
            <a:solidFill>
              <a:srgbClr val="000000"/>
            </a:solidFill>
          </a:ln>
        </c:spPr>
        <c:crossAx val="422611776"/>
        <c:crosses val="autoZero"/>
        <c:crossBetween val="midCat"/>
      </c:valAx>
      <c:spPr>
        <a:noFill/>
        <a:ln w="12700">
          <a:solidFill>
            <a:srgbClr val="000000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358333333333332"/>
          <c:y val="5.0409158977827155E-2"/>
          <c:w val="0.7605277777777778"/>
          <c:h val="0.8323706411698538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  <c:spPr>
              <a:noFill/>
            </c:spPr>
          </c:marker>
          <c:xVal>
            <c:numRef>
              <c:f>'Flow Meters1'!$B$9:$B$47</c:f>
              <c:numCache>
                <c:formatCode>General</c:formatCode>
                <c:ptCount val="39"/>
                <c:pt idx="0">
                  <c:v>85.54</c:v>
                </c:pt>
                <c:pt idx="1">
                  <c:v>85.54</c:v>
                </c:pt>
                <c:pt idx="2">
                  <c:v>85.63</c:v>
                </c:pt>
                <c:pt idx="3">
                  <c:v>85.08</c:v>
                </c:pt>
                <c:pt idx="4">
                  <c:v>84.5</c:v>
                </c:pt>
                <c:pt idx="5">
                  <c:v>84.57</c:v>
                </c:pt>
                <c:pt idx="6">
                  <c:v>89.08</c:v>
                </c:pt>
                <c:pt idx="7">
                  <c:v>89.27</c:v>
                </c:pt>
                <c:pt idx="8">
                  <c:v>89.34</c:v>
                </c:pt>
                <c:pt idx="9">
                  <c:v>89.82</c:v>
                </c:pt>
                <c:pt idx="10">
                  <c:v>90.38</c:v>
                </c:pt>
                <c:pt idx="11">
                  <c:v>90.86</c:v>
                </c:pt>
                <c:pt idx="12">
                  <c:v>80.25</c:v>
                </c:pt>
                <c:pt idx="13">
                  <c:v>80.02</c:v>
                </c:pt>
                <c:pt idx="14">
                  <c:v>80.13</c:v>
                </c:pt>
                <c:pt idx="15">
                  <c:v>80.69</c:v>
                </c:pt>
                <c:pt idx="16">
                  <c:v>80.67</c:v>
                </c:pt>
                <c:pt idx="17">
                  <c:v>80.69</c:v>
                </c:pt>
                <c:pt idx="18">
                  <c:v>80.739999999999995</c:v>
                </c:pt>
                <c:pt idx="19">
                  <c:v>80.709999999999994</c:v>
                </c:pt>
                <c:pt idx="20">
                  <c:v>80.64</c:v>
                </c:pt>
                <c:pt idx="21">
                  <c:v>86.97</c:v>
                </c:pt>
                <c:pt idx="22">
                  <c:v>87.77</c:v>
                </c:pt>
                <c:pt idx="23">
                  <c:v>87.91</c:v>
                </c:pt>
                <c:pt idx="24">
                  <c:v>88.05</c:v>
                </c:pt>
                <c:pt idx="25">
                  <c:v>88.44</c:v>
                </c:pt>
                <c:pt idx="26">
                  <c:v>88.97</c:v>
                </c:pt>
                <c:pt idx="27">
                  <c:v>83.28</c:v>
                </c:pt>
                <c:pt idx="28">
                  <c:v>83.07</c:v>
                </c:pt>
                <c:pt idx="29">
                  <c:v>82.84</c:v>
                </c:pt>
                <c:pt idx="30">
                  <c:v>82.65</c:v>
                </c:pt>
                <c:pt idx="31">
                  <c:v>82.77</c:v>
                </c:pt>
                <c:pt idx="32">
                  <c:v>82.77</c:v>
                </c:pt>
                <c:pt idx="33">
                  <c:v>82.65</c:v>
                </c:pt>
                <c:pt idx="34">
                  <c:v>82.35</c:v>
                </c:pt>
                <c:pt idx="35">
                  <c:v>82.65</c:v>
                </c:pt>
                <c:pt idx="36">
                  <c:v>82.38</c:v>
                </c:pt>
                <c:pt idx="37">
                  <c:v>82.45</c:v>
                </c:pt>
                <c:pt idx="38">
                  <c:v>82.75</c:v>
                </c:pt>
              </c:numCache>
            </c:numRef>
          </c:xVal>
          <c:yVal>
            <c:numRef>
              <c:f>'Flow Meters1'!$D$9:$D$47</c:f>
              <c:numCache>
                <c:formatCode>General</c:formatCode>
                <c:ptCount val="39"/>
                <c:pt idx="0">
                  <c:v>0.52823311429940445</c:v>
                </c:pt>
                <c:pt idx="1">
                  <c:v>0.53521439486012201</c:v>
                </c:pt>
                <c:pt idx="2">
                  <c:v>0.62258784585050742</c:v>
                </c:pt>
                <c:pt idx="3">
                  <c:v>-0.35382365806664512</c:v>
                </c:pt>
                <c:pt idx="4">
                  <c:v>0.12840017183772376</c:v>
                </c:pt>
                <c:pt idx="5">
                  <c:v>7.4922788965120307E-2</c:v>
                </c:pt>
                <c:pt idx="6">
                  <c:v>-8.2547521197885998E-2</c:v>
                </c:pt>
                <c:pt idx="7">
                  <c:v>-8.693834158974667E-2</c:v>
                </c:pt>
                <c:pt idx="8">
                  <c:v>-1.0874216762955524E-2</c:v>
                </c:pt>
                <c:pt idx="9">
                  <c:v>5.5803558009018928E-2</c:v>
                </c:pt>
                <c:pt idx="10">
                  <c:v>-5.2067926705025025E-3</c:v>
                </c:pt>
                <c:pt idx="11">
                  <c:v>-2.1090906854775993E-2</c:v>
                </c:pt>
                <c:pt idx="12">
                  <c:v>-0.31626383075622921</c:v>
                </c:pt>
                <c:pt idx="13">
                  <c:v>-0.10897908086999974</c:v>
                </c:pt>
                <c:pt idx="14">
                  <c:v>-0.10454538831999227</c:v>
                </c:pt>
                <c:pt idx="15">
                  <c:v>-0.17728072678017059</c:v>
                </c:pt>
                <c:pt idx="16">
                  <c:v>5.6113665698567794E-2</c:v>
                </c:pt>
                <c:pt idx="17">
                  <c:v>0.12450757179273675</c:v>
                </c:pt>
                <c:pt idx="18">
                  <c:v>-0.12305816002123859</c:v>
                </c:pt>
                <c:pt idx="19">
                  <c:v>0.14849868918996806</c:v>
                </c:pt>
                <c:pt idx="20">
                  <c:v>0.20907513510313969</c:v>
                </c:pt>
                <c:pt idx="21">
                  <c:v>-4.9387640257839149E-2</c:v>
                </c:pt>
                <c:pt idx="22">
                  <c:v>-0.10655791256979513</c:v>
                </c:pt>
                <c:pt idx="23">
                  <c:v>-0.13842951177709983</c:v>
                </c:pt>
                <c:pt idx="24">
                  <c:v>-0.27523149677179792</c:v>
                </c:pt>
                <c:pt idx="25">
                  <c:v>-0.10824943768837292</c:v>
                </c:pt>
                <c:pt idx="26">
                  <c:v>-9.020707999133093E-2</c:v>
                </c:pt>
                <c:pt idx="27">
                  <c:v>-0.13016522179095968</c:v>
                </c:pt>
                <c:pt idx="28">
                  <c:v>-4.840517608611658E-2</c:v>
                </c:pt>
                <c:pt idx="29">
                  <c:v>6.4449477371371022E-2</c:v>
                </c:pt>
                <c:pt idx="30">
                  <c:v>-2.6894756412157994E-3</c:v>
                </c:pt>
                <c:pt idx="31">
                  <c:v>-0.12246313004989273</c:v>
                </c:pt>
                <c:pt idx="32">
                  <c:v>-5.7742292118221239E-2</c:v>
                </c:pt>
                <c:pt idx="33">
                  <c:v>-0.1701347509553861</c:v>
                </c:pt>
                <c:pt idx="34">
                  <c:v>-4.2742445509596605E-2</c:v>
                </c:pt>
                <c:pt idx="35">
                  <c:v>1.3550487683087475E-3</c:v>
                </c:pt>
                <c:pt idx="36">
                  <c:v>5.1291219050867976E-3</c:v>
                </c:pt>
                <c:pt idx="37">
                  <c:v>0.11156738252479179</c:v>
                </c:pt>
                <c:pt idx="38">
                  <c:v>6.7156228922097549E-2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7510464"/>
        <c:axId val="347962688"/>
      </c:scatterChart>
      <c:valAx>
        <c:axId val="417510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Nitrogen Temperature (K)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rgbClr val="000000"/>
            </a:solidFill>
          </a:ln>
        </c:spPr>
        <c:crossAx val="347962688"/>
        <c:crosses val="autoZero"/>
        <c:crossBetween val="midCat"/>
      </c:valAx>
      <c:valAx>
        <c:axId val="34796268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</a:t>
                </a:r>
              </a:p>
            </c:rich>
          </c:tx>
          <c:layout>
            <c:manualLayout>
              <c:xMode val="edge"/>
              <c:yMode val="edge"/>
              <c:x val="1.9444444444444445E-2"/>
              <c:y val="0.37163510811148609"/>
            </c:manualLayout>
          </c:layout>
          <c:overlay val="0"/>
        </c:title>
        <c:numFmt formatCode="#,##0.0" sourceLinked="0"/>
        <c:majorTickMark val="out"/>
        <c:minorTickMark val="in"/>
        <c:tickLblPos val="nextTo"/>
        <c:spPr>
          <a:ln w="12700">
            <a:solidFill>
              <a:srgbClr val="000000"/>
            </a:solidFill>
          </a:ln>
        </c:spPr>
        <c:crossAx val="417510464"/>
        <c:crosses val="autoZero"/>
        <c:crossBetween val="midCat"/>
      </c:valAx>
      <c:spPr>
        <a:noFill/>
        <a:ln w="12700">
          <a:solidFill>
            <a:srgbClr val="000000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136111111111112"/>
          <c:y val="5.0409158977827155E-2"/>
          <c:w val="0.78275000000000006"/>
          <c:h val="0.8323706411698538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circle"/>
            <c:size val="7"/>
            <c:spPr>
              <a:noFill/>
            </c:spPr>
          </c:marker>
          <c:xVal>
            <c:numRef>
              <c:f>'Flow Meters2'!$B$9:$B$47</c:f>
              <c:numCache>
                <c:formatCode>General</c:formatCode>
                <c:ptCount val="39"/>
                <c:pt idx="0">
                  <c:v>85.54</c:v>
                </c:pt>
                <c:pt idx="1">
                  <c:v>85.54</c:v>
                </c:pt>
                <c:pt idx="2">
                  <c:v>85.63</c:v>
                </c:pt>
                <c:pt idx="3">
                  <c:v>85.08</c:v>
                </c:pt>
                <c:pt idx="4">
                  <c:v>84.5</c:v>
                </c:pt>
                <c:pt idx="5">
                  <c:v>84.57</c:v>
                </c:pt>
                <c:pt idx="6">
                  <c:v>89.08</c:v>
                </c:pt>
                <c:pt idx="7">
                  <c:v>89.27</c:v>
                </c:pt>
                <c:pt idx="8">
                  <c:v>89.34</c:v>
                </c:pt>
                <c:pt idx="9">
                  <c:v>89.82</c:v>
                </c:pt>
                <c:pt idx="10">
                  <c:v>90.38</c:v>
                </c:pt>
                <c:pt idx="11">
                  <c:v>90.86</c:v>
                </c:pt>
                <c:pt idx="12">
                  <c:v>80.25</c:v>
                </c:pt>
                <c:pt idx="13">
                  <c:v>80.02</c:v>
                </c:pt>
                <c:pt idx="14">
                  <c:v>80.13</c:v>
                </c:pt>
                <c:pt idx="15">
                  <c:v>80.69</c:v>
                </c:pt>
                <c:pt idx="16">
                  <c:v>80.67</c:v>
                </c:pt>
                <c:pt idx="17">
                  <c:v>80.69</c:v>
                </c:pt>
                <c:pt idx="18">
                  <c:v>80.739999999999995</c:v>
                </c:pt>
                <c:pt idx="19">
                  <c:v>80.709999999999994</c:v>
                </c:pt>
                <c:pt idx="20">
                  <c:v>80.64</c:v>
                </c:pt>
                <c:pt idx="21">
                  <c:v>86.97</c:v>
                </c:pt>
                <c:pt idx="22">
                  <c:v>87.77</c:v>
                </c:pt>
                <c:pt idx="23">
                  <c:v>87.91</c:v>
                </c:pt>
                <c:pt idx="24">
                  <c:v>88.05</c:v>
                </c:pt>
                <c:pt idx="25">
                  <c:v>88.44</c:v>
                </c:pt>
                <c:pt idx="26">
                  <c:v>88.97</c:v>
                </c:pt>
                <c:pt idx="27">
                  <c:v>83.28</c:v>
                </c:pt>
                <c:pt idx="28">
                  <c:v>83.07</c:v>
                </c:pt>
                <c:pt idx="29">
                  <c:v>82.84</c:v>
                </c:pt>
                <c:pt idx="30">
                  <c:v>82.65</c:v>
                </c:pt>
                <c:pt idx="31">
                  <c:v>82.77</c:v>
                </c:pt>
                <c:pt idx="32">
                  <c:v>82.77</c:v>
                </c:pt>
                <c:pt idx="33">
                  <c:v>82.65</c:v>
                </c:pt>
                <c:pt idx="34">
                  <c:v>82.35</c:v>
                </c:pt>
                <c:pt idx="35">
                  <c:v>82.65</c:v>
                </c:pt>
                <c:pt idx="36">
                  <c:v>82.38</c:v>
                </c:pt>
                <c:pt idx="37">
                  <c:v>82.45</c:v>
                </c:pt>
                <c:pt idx="38">
                  <c:v>82.75</c:v>
                </c:pt>
              </c:numCache>
            </c:numRef>
          </c:xVal>
          <c:yVal>
            <c:numRef>
              <c:f>'Flow Meters2'!$H$9:$H$47</c:f>
              <c:numCache>
                <c:formatCode>General</c:formatCode>
                <c:ptCount val="39"/>
                <c:pt idx="0">
                  <c:v>2.8162831603245926</c:v>
                </c:pt>
                <c:pt idx="1">
                  <c:v>2.8619046209130139</c:v>
                </c:pt>
                <c:pt idx="2">
                  <c:v>3.4725787260974532</c:v>
                </c:pt>
                <c:pt idx="3">
                  <c:v>-1.7795842756831208</c:v>
                </c:pt>
                <c:pt idx="4">
                  <c:v>0.62219865273150143</c:v>
                </c:pt>
                <c:pt idx="5">
                  <c:v>0.36178159671826421</c:v>
                </c:pt>
                <c:pt idx="6">
                  <c:v>-0.40914671027701588</c:v>
                </c:pt>
                <c:pt idx="7">
                  <c:v>-0.43198360170469652</c:v>
                </c:pt>
                <c:pt idx="8">
                  <c:v>-5.3940562356945221E-2</c:v>
                </c:pt>
                <c:pt idx="9">
                  <c:v>0.27880913108842154</c:v>
                </c:pt>
                <c:pt idx="10">
                  <c:v>-2.619641928207064E-2</c:v>
                </c:pt>
                <c:pt idx="11">
                  <c:v>-0.10694304821208889</c:v>
                </c:pt>
                <c:pt idx="12">
                  <c:v>-1.6130516416742831</c:v>
                </c:pt>
                <c:pt idx="13">
                  <c:v>-0.54027825306720323</c:v>
                </c:pt>
                <c:pt idx="14">
                  <c:v>-0.5175031592713899</c:v>
                </c:pt>
                <c:pt idx="15">
                  <c:v>-0.87867663191834178</c:v>
                </c:pt>
                <c:pt idx="16">
                  <c:v>0.27552861903267589</c:v>
                </c:pt>
                <c:pt idx="17">
                  <c:v>0.61378475959524548</c:v>
                </c:pt>
                <c:pt idx="18">
                  <c:v>-0.6062836758487562</c:v>
                </c:pt>
                <c:pt idx="19">
                  <c:v>0.73353956609120796</c:v>
                </c:pt>
                <c:pt idx="20">
                  <c:v>1.0411349728554378</c:v>
                </c:pt>
                <c:pt idx="21">
                  <c:v>-0.23999555426878172</c:v>
                </c:pt>
                <c:pt idx="22">
                  <c:v>-0.52225445684784855</c:v>
                </c:pt>
                <c:pt idx="23">
                  <c:v>-0.68102261326985836</c:v>
                </c:pt>
                <c:pt idx="24">
                  <c:v>-1.3822884968867282</c:v>
                </c:pt>
                <c:pt idx="25">
                  <c:v>-0.53378570441005402</c:v>
                </c:pt>
                <c:pt idx="26">
                  <c:v>-0.4467551336997671</c:v>
                </c:pt>
                <c:pt idx="27">
                  <c:v>-0.63194110206102461</c:v>
                </c:pt>
                <c:pt idx="28">
                  <c:v>-0.23404072870072451</c:v>
                </c:pt>
                <c:pt idx="29">
                  <c:v>0.31206036547525867</c:v>
                </c:pt>
                <c:pt idx="30">
                  <c:v>-1.3014964131115098E-2</c:v>
                </c:pt>
                <c:pt idx="31">
                  <c:v>-0.59523177835786512</c:v>
                </c:pt>
                <c:pt idx="32">
                  <c:v>-0.2795883835121678</c:v>
                </c:pt>
                <c:pt idx="33">
                  <c:v>-0.83117996125249394</c:v>
                </c:pt>
                <c:pt idx="34">
                  <c:v>-0.2072571895853374</c:v>
                </c:pt>
                <c:pt idx="35">
                  <c:v>6.5573674982864726E-3</c:v>
                </c:pt>
                <c:pt idx="36">
                  <c:v>2.4852613162222988E-2</c:v>
                </c:pt>
                <c:pt idx="37">
                  <c:v>0.5426014831197622</c:v>
                </c:pt>
                <c:pt idx="38">
                  <c:v>0.32532205358968186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345920"/>
        <c:axId val="24210816"/>
      </c:scatterChart>
      <c:valAx>
        <c:axId val="21345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Nitrogen Temperature (K)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rgbClr val="000000"/>
            </a:solidFill>
          </a:ln>
        </c:spPr>
        <c:crossAx val="24210816"/>
        <c:crosses val="autoZero"/>
        <c:crossBetween val="midCat"/>
      </c:valAx>
      <c:valAx>
        <c:axId val="2421081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esr</a:t>
                </a:r>
              </a:p>
            </c:rich>
          </c:tx>
          <c:layout>
            <c:manualLayout>
              <c:xMode val="edge"/>
              <c:yMode val="edge"/>
              <c:x val="1.6666666666666666E-2"/>
              <c:y val="0.41131764779402574"/>
            </c:manualLayout>
          </c:layout>
          <c:overlay val="0"/>
        </c:title>
        <c:numFmt formatCode="#,##0.0" sourceLinked="0"/>
        <c:majorTickMark val="out"/>
        <c:minorTickMark val="in"/>
        <c:tickLblPos val="nextTo"/>
        <c:spPr>
          <a:ln w="12700">
            <a:solidFill>
              <a:srgbClr val="000000"/>
            </a:solidFill>
          </a:ln>
        </c:spPr>
        <c:crossAx val="21345920"/>
        <c:crosses val="autoZero"/>
        <c:crossBetween val="midCat"/>
      </c:valAx>
      <c:spPr>
        <a:noFill/>
        <a:ln w="12700">
          <a:solidFill>
            <a:srgbClr val="000000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094566683837416"/>
          <c:y val="5.0409158977827155E-2"/>
          <c:w val="0.78316540338999674"/>
          <c:h val="0.7252277667745519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'Flow Meters2'!$F$9:$F$47</c:f>
              <c:numCache>
                <c:formatCode>General</c:formatCode>
                <c:ptCount val="39"/>
                <c:pt idx="0">
                  <c:v>0.55011428109828697</c:v>
                </c:pt>
                <c:pt idx="1">
                  <c:v>0.55011428109828697</c:v>
                </c:pt>
                <c:pt idx="2">
                  <c:v>0.559019152252342</c:v>
                </c:pt>
                <c:pt idx="3">
                  <c:v>0.51596701874760642</c:v>
                </c:pt>
                <c:pt idx="4">
                  <c:v>0.50001172354675161</c:v>
                </c:pt>
                <c:pt idx="5">
                  <c:v>0.50033346977426807</c:v>
                </c:pt>
                <c:pt idx="6">
                  <c:v>1.4490656377545488</c:v>
                </c:pt>
                <c:pt idx="7">
                  <c:v>1.529154183408076</c:v>
                </c:pt>
                <c:pt idx="8">
                  <c:v>1.5594781605653996</c:v>
                </c:pt>
                <c:pt idx="9">
                  <c:v>1.7792747241536977</c:v>
                </c:pt>
                <c:pt idx="10">
                  <c:v>2.0618695159853324</c:v>
                </c:pt>
                <c:pt idx="11">
                  <c:v>2.3265211669655455</c:v>
                </c:pt>
                <c:pt idx="12">
                  <c:v>1.3053363103639612</c:v>
                </c:pt>
                <c:pt idx="13">
                  <c:v>1.3952113325704698</c:v>
                </c:pt>
                <c:pt idx="14">
                  <c:v>1.3516345902866016</c:v>
                </c:pt>
                <c:pt idx="15">
                  <c:v>1.1466459561898532</c:v>
                </c:pt>
                <c:pt idx="16">
                  <c:v>1.1534817675542808</c:v>
                </c:pt>
                <c:pt idx="17">
                  <c:v>1.1466459561898532</c:v>
                </c:pt>
                <c:pt idx="18">
                  <c:v>1.1297136721756889</c:v>
                </c:pt>
                <c:pt idx="19">
                  <c:v>1.1398460864018616</c:v>
                </c:pt>
                <c:pt idx="20">
                  <c:v>1.1638028750567413</c:v>
                </c:pt>
                <c:pt idx="21">
                  <c:v>0.77769185039286137</c:v>
                </c:pt>
                <c:pt idx="22">
                  <c:v>0.98515768852702645</c:v>
                </c:pt>
                <c:pt idx="23">
                  <c:v>1.0273765995241986</c:v>
                </c:pt>
                <c:pt idx="24">
                  <c:v>1.0713566477667262</c:v>
                </c:pt>
                <c:pt idx="25">
                  <c:v>1.2031589012539441</c:v>
                </c:pt>
                <c:pt idx="26">
                  <c:v>1.4041811750357467</c:v>
                </c:pt>
                <c:pt idx="27">
                  <c:v>0.56511021268197803</c:v>
                </c:pt>
                <c:pt idx="28">
                  <c:v>0.58980725957460711</c:v>
                </c:pt>
                <c:pt idx="29">
                  <c:v>0.62140301559042521</c:v>
                </c:pt>
                <c:pt idx="30">
                  <c:v>0.65108902976600991</c:v>
                </c:pt>
                <c:pt idx="31">
                  <c:v>0.63196258162885521</c:v>
                </c:pt>
                <c:pt idx="32">
                  <c:v>0.63196258162885521</c:v>
                </c:pt>
                <c:pt idx="33">
                  <c:v>0.65108902976600991</c:v>
                </c:pt>
                <c:pt idx="34">
                  <c:v>0.70456594839754472</c:v>
                </c:pt>
                <c:pt idx="35">
                  <c:v>0.65108902976600991</c:v>
                </c:pt>
                <c:pt idx="36">
                  <c:v>0.69885434807297853</c:v>
                </c:pt>
                <c:pt idx="37">
                  <c:v>0.68584176944280328</c:v>
                </c:pt>
                <c:pt idx="38">
                  <c:v>0.63506046904395774</c:v>
                </c:pt>
              </c:numCache>
            </c:numRef>
          </c:xVal>
          <c:yVal>
            <c:numRef>
              <c:f>'Flow Meters2'!$I$9:$I$47</c:f>
              <c:numCache>
                <c:formatCode>General</c:formatCode>
                <c:ptCount val="39"/>
                <c:pt idx="0">
                  <c:v>2.8162831603245926</c:v>
                </c:pt>
                <c:pt idx="1">
                  <c:v>2.8619046209130139</c:v>
                </c:pt>
                <c:pt idx="2">
                  <c:v>3.4725787260974532</c:v>
                </c:pt>
                <c:pt idx="3">
                  <c:v>1.7795842756831208</c:v>
                </c:pt>
                <c:pt idx="4">
                  <c:v>0.62219865273150143</c:v>
                </c:pt>
                <c:pt idx="5">
                  <c:v>0.36178159671826421</c:v>
                </c:pt>
                <c:pt idx="6">
                  <c:v>0.40914671027701588</c:v>
                </c:pt>
                <c:pt idx="7">
                  <c:v>0.43198360170469652</c:v>
                </c:pt>
                <c:pt idx="8">
                  <c:v>5.3940562356945221E-2</c:v>
                </c:pt>
                <c:pt idx="9">
                  <c:v>0.27880913108842154</c:v>
                </c:pt>
                <c:pt idx="10">
                  <c:v>2.619641928207064E-2</c:v>
                </c:pt>
                <c:pt idx="11">
                  <c:v>0.10694304821208889</c:v>
                </c:pt>
                <c:pt idx="12">
                  <c:v>1.6130516416742831</c:v>
                </c:pt>
                <c:pt idx="13">
                  <c:v>0.54027825306720323</c:v>
                </c:pt>
                <c:pt idx="14">
                  <c:v>0.5175031592713899</c:v>
                </c:pt>
                <c:pt idx="15">
                  <c:v>0.87867663191834178</c:v>
                </c:pt>
                <c:pt idx="16">
                  <c:v>0.27552861903267589</c:v>
                </c:pt>
                <c:pt idx="17">
                  <c:v>0.61378475959524548</c:v>
                </c:pt>
                <c:pt idx="18">
                  <c:v>0.6062836758487562</c:v>
                </c:pt>
                <c:pt idx="19">
                  <c:v>0.73353956609120796</c:v>
                </c:pt>
                <c:pt idx="20">
                  <c:v>1.0411349728554378</c:v>
                </c:pt>
                <c:pt idx="21">
                  <c:v>0.23999555426878172</c:v>
                </c:pt>
                <c:pt idx="22">
                  <c:v>0.52225445684784855</c:v>
                </c:pt>
                <c:pt idx="23">
                  <c:v>0.68102261326985836</c:v>
                </c:pt>
                <c:pt idx="24">
                  <c:v>1.3822884968867282</c:v>
                </c:pt>
                <c:pt idx="25">
                  <c:v>0.53378570441005402</c:v>
                </c:pt>
                <c:pt idx="26">
                  <c:v>0.4467551336997671</c:v>
                </c:pt>
                <c:pt idx="27">
                  <c:v>0.63194110206102461</c:v>
                </c:pt>
                <c:pt idx="28">
                  <c:v>0.23404072870072451</c:v>
                </c:pt>
                <c:pt idx="29">
                  <c:v>0.31206036547525867</c:v>
                </c:pt>
                <c:pt idx="30">
                  <c:v>1.3014964131115098E-2</c:v>
                </c:pt>
                <c:pt idx="31">
                  <c:v>0.59523177835786512</c:v>
                </c:pt>
                <c:pt idx="32">
                  <c:v>0.2795883835121678</c:v>
                </c:pt>
                <c:pt idx="33">
                  <c:v>0.83117996125249394</c:v>
                </c:pt>
                <c:pt idx="34">
                  <c:v>0.2072571895853374</c:v>
                </c:pt>
                <c:pt idx="35">
                  <c:v>6.5573674982864726E-3</c:v>
                </c:pt>
                <c:pt idx="36">
                  <c:v>2.4852613162222988E-2</c:v>
                </c:pt>
                <c:pt idx="37">
                  <c:v>0.5426014831197622</c:v>
                </c:pt>
                <c:pt idx="38">
                  <c:v>0.32532205358968186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6856448"/>
        <c:axId val="247346816"/>
      </c:scatterChart>
      <c:valAx>
        <c:axId val="2468564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leverage*(n/p)</a:t>
                </a:r>
              </a:p>
            </c:rich>
          </c:tx>
          <c:layout/>
          <c:overlay val="0"/>
        </c:title>
        <c:numFmt formatCode="#,##0.0" sourceLinked="0"/>
        <c:majorTickMark val="cross"/>
        <c:minorTickMark val="in"/>
        <c:tickLblPos val="nextTo"/>
        <c:spPr>
          <a:ln w="12700">
            <a:solidFill>
              <a:srgbClr val="000000"/>
            </a:solidFill>
          </a:ln>
        </c:spPr>
        <c:crossAx val="247346816"/>
        <c:crosses val="autoZero"/>
        <c:crossBetween val="midCat"/>
      </c:valAx>
      <c:valAx>
        <c:axId val="24734681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|esr|</a:t>
                </a:r>
              </a:p>
            </c:rich>
          </c:tx>
          <c:layout>
            <c:manualLayout>
              <c:xMode val="edge"/>
              <c:yMode val="edge"/>
              <c:x val="3.0269973262687957E-2"/>
              <c:y val="0.33195256842894638"/>
            </c:manualLayout>
          </c:layout>
          <c:overlay val="0"/>
        </c:title>
        <c:numFmt formatCode="#,##0.0" sourceLinked="0"/>
        <c:majorTickMark val="out"/>
        <c:minorTickMark val="in"/>
        <c:tickLblPos val="nextTo"/>
        <c:spPr>
          <a:ln w="12700">
            <a:solidFill>
              <a:srgbClr val="000000"/>
            </a:solidFill>
          </a:ln>
        </c:spPr>
        <c:crossAx val="246856448"/>
        <c:crosses val="autoZero"/>
        <c:crossBetween val="midCat"/>
      </c:valAx>
      <c:spPr>
        <a:noFill/>
        <a:ln w="12700">
          <a:solidFill>
            <a:srgbClr val="000000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094566683837416"/>
          <c:y val="5.0409158977827155E-2"/>
          <c:w val="0.78316540338999674"/>
          <c:h val="0.7252277667745519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'Flow Meters2'!$B$9:$B$47</c:f>
              <c:numCache>
                <c:formatCode>General</c:formatCode>
                <c:ptCount val="39"/>
                <c:pt idx="0">
                  <c:v>85.54</c:v>
                </c:pt>
                <c:pt idx="1">
                  <c:v>85.54</c:v>
                </c:pt>
                <c:pt idx="2">
                  <c:v>85.63</c:v>
                </c:pt>
                <c:pt idx="3">
                  <c:v>85.08</c:v>
                </c:pt>
                <c:pt idx="4">
                  <c:v>84.5</c:v>
                </c:pt>
                <c:pt idx="5">
                  <c:v>84.57</c:v>
                </c:pt>
                <c:pt idx="6">
                  <c:v>89.08</c:v>
                </c:pt>
                <c:pt idx="7">
                  <c:v>89.27</c:v>
                </c:pt>
                <c:pt idx="8">
                  <c:v>89.34</c:v>
                </c:pt>
                <c:pt idx="9">
                  <c:v>89.82</c:v>
                </c:pt>
                <c:pt idx="10">
                  <c:v>90.38</c:v>
                </c:pt>
                <c:pt idx="11">
                  <c:v>90.86</c:v>
                </c:pt>
                <c:pt idx="12">
                  <c:v>80.25</c:v>
                </c:pt>
                <c:pt idx="13">
                  <c:v>80.02</c:v>
                </c:pt>
                <c:pt idx="14">
                  <c:v>80.13</c:v>
                </c:pt>
                <c:pt idx="15">
                  <c:v>80.69</c:v>
                </c:pt>
                <c:pt idx="16">
                  <c:v>80.67</c:v>
                </c:pt>
                <c:pt idx="17">
                  <c:v>80.69</c:v>
                </c:pt>
                <c:pt idx="18">
                  <c:v>80.739999999999995</c:v>
                </c:pt>
                <c:pt idx="19">
                  <c:v>80.709999999999994</c:v>
                </c:pt>
                <c:pt idx="20">
                  <c:v>80.64</c:v>
                </c:pt>
                <c:pt idx="21">
                  <c:v>86.97</c:v>
                </c:pt>
                <c:pt idx="22">
                  <c:v>87.77</c:v>
                </c:pt>
                <c:pt idx="23">
                  <c:v>87.91</c:v>
                </c:pt>
                <c:pt idx="24">
                  <c:v>88.05</c:v>
                </c:pt>
                <c:pt idx="25">
                  <c:v>88.44</c:v>
                </c:pt>
                <c:pt idx="26">
                  <c:v>88.97</c:v>
                </c:pt>
                <c:pt idx="27">
                  <c:v>83.28</c:v>
                </c:pt>
                <c:pt idx="28">
                  <c:v>83.07</c:v>
                </c:pt>
                <c:pt idx="29">
                  <c:v>82.84</c:v>
                </c:pt>
                <c:pt idx="30">
                  <c:v>82.65</c:v>
                </c:pt>
                <c:pt idx="31">
                  <c:v>82.77</c:v>
                </c:pt>
                <c:pt idx="32">
                  <c:v>82.77</c:v>
                </c:pt>
                <c:pt idx="33">
                  <c:v>82.65</c:v>
                </c:pt>
                <c:pt idx="34">
                  <c:v>82.35</c:v>
                </c:pt>
                <c:pt idx="35">
                  <c:v>82.65</c:v>
                </c:pt>
                <c:pt idx="36">
                  <c:v>82.38</c:v>
                </c:pt>
                <c:pt idx="37">
                  <c:v>82.45</c:v>
                </c:pt>
                <c:pt idx="38">
                  <c:v>82.75</c:v>
                </c:pt>
              </c:numCache>
            </c:numRef>
          </c:xVal>
          <c:yVal>
            <c:numRef>
              <c:f>'Flow Meters2'!$J$9:$J$47</c:f>
              <c:numCache>
                <c:formatCode>General</c:formatCode>
                <c:ptCount val="39"/>
                <c:pt idx="0">
                  <c:v>9.6960566290821559E-2</c:v>
                </c:pt>
                <c:pt idx="1">
                  <c:v>9.954041980432092E-2</c:v>
                </c:pt>
                <c:pt idx="2">
                  <c:v>0.13700209289672649</c:v>
                </c:pt>
                <c:pt idx="3">
                  <c:v>4.065583515966803E-2</c:v>
                </c:pt>
                <c:pt idx="4">
                  <c:v>5.1797511926852165E-3</c:v>
                </c:pt>
                <c:pt idx="5">
                  <c:v>1.7648168336802609E-3</c:v>
                </c:pt>
                <c:pt idx="6">
                  <c:v>6.8738638342887223E-3</c:v>
                </c:pt>
                <c:pt idx="7">
                  <c:v>8.1178516751810002E-3</c:v>
                </c:pt>
                <c:pt idx="8">
                  <c:v>1.29959877762231E-4</c:v>
                </c:pt>
                <c:pt idx="9">
                  <c:v>4.0022846409701E-3</c:v>
                </c:pt>
                <c:pt idx="10">
                  <c:v>4.1697120948085447E-5</c:v>
                </c:pt>
                <c:pt idx="11">
                  <c:v>7.9594878699787495E-4</c:v>
                </c:pt>
                <c:pt idx="12">
                  <c:v>8.9461788443138388E-2</c:v>
                </c:pt>
                <c:pt idx="13">
                  <c:v>1.1466833989311139E-2</c:v>
                </c:pt>
                <c:pt idx="14">
                  <c:v>1.017415139008297E-2</c:v>
                </c:pt>
                <c:pt idx="15">
                  <c:v>2.4267535517771648E-2</c:v>
                </c:pt>
                <c:pt idx="16">
                  <c:v>2.4476249388341027E-3</c:v>
                </c:pt>
                <c:pt idx="17">
                  <c:v>1.197000009129804E-2</c:v>
                </c:pt>
                <c:pt idx="18">
                  <c:v>1.1499038715197647E-2</c:v>
                </c:pt>
                <c:pt idx="19">
                  <c:v>1.6913869891687212E-2</c:v>
                </c:pt>
                <c:pt idx="20">
                  <c:v>3.4321781916948145E-2</c:v>
                </c:pt>
                <c:pt idx="21">
                  <c:v>1.2275225811361171E-3</c:v>
                </c:pt>
                <c:pt idx="22">
                  <c:v>7.4018672585803441E-3</c:v>
                </c:pt>
                <c:pt idx="23">
                  <c:v>1.3086817894911477E-2</c:v>
                </c:pt>
                <c:pt idx="24">
                  <c:v>5.4206051088798619E-2</c:v>
                </c:pt>
                <c:pt idx="25">
                  <c:v>9.5527018175292945E-3</c:v>
                </c:pt>
                <c:pt idx="26">
                  <c:v>7.9150212525919885E-3</c:v>
                </c:pt>
                <c:pt idx="27">
                  <c:v>6.0576152574022936E-3</c:v>
                </c:pt>
                <c:pt idx="28">
                  <c:v>8.7660910983450454E-4</c:v>
                </c:pt>
                <c:pt idx="29">
                  <c:v>1.6427704934420129E-3</c:v>
                </c:pt>
                <c:pt idx="30">
                  <c:v>3.0068187522723562E-6</c:v>
                </c:pt>
                <c:pt idx="31">
                  <c:v>6.0388297469800263E-3</c:v>
                </c:pt>
                <c:pt idx="32">
                  <c:v>1.3425489023114112E-3</c:v>
                </c:pt>
                <c:pt idx="33">
                  <c:v>1.2032561195573254E-2</c:v>
                </c:pt>
                <c:pt idx="34">
                  <c:v>8.2649424198815845E-4</c:v>
                </c:pt>
                <c:pt idx="35">
                  <c:v>7.6327646463242775E-7</c:v>
                </c:pt>
                <c:pt idx="36">
                  <c:v>1.1797996258277885E-5</c:v>
                </c:pt>
                <c:pt idx="37">
                  <c:v>5.4705753374363559E-3</c:v>
                </c:pt>
                <c:pt idx="38">
                  <c:v>1.8254965419154273E-3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47955776"/>
        <c:axId val="347957504"/>
      </c:scatterChart>
      <c:valAx>
        <c:axId val="347955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x-value</a:t>
                </a:r>
              </a:p>
            </c:rich>
          </c:tx>
          <c:layout/>
          <c:overlay val="0"/>
        </c:title>
        <c:numFmt formatCode="#,##0.0" sourceLinked="0"/>
        <c:majorTickMark val="cross"/>
        <c:minorTickMark val="in"/>
        <c:tickLblPos val="nextTo"/>
        <c:spPr>
          <a:ln w="12700">
            <a:solidFill>
              <a:srgbClr val="000000"/>
            </a:solidFill>
          </a:ln>
        </c:spPr>
        <c:crossAx val="347957504"/>
        <c:crosses val="autoZero"/>
        <c:crossBetween val="midCat"/>
      </c:valAx>
      <c:valAx>
        <c:axId val="34795750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Cook's Distance</a:t>
                </a:r>
              </a:p>
            </c:rich>
          </c:tx>
          <c:layout>
            <c:manualLayout>
              <c:xMode val="edge"/>
              <c:yMode val="edge"/>
              <c:x val="1.780891407265681E-2"/>
              <c:y val="0.2724287589051369"/>
            </c:manualLayout>
          </c:layout>
          <c:overlay val="0"/>
        </c:title>
        <c:numFmt formatCode="#,##0.00" sourceLinked="0"/>
        <c:majorTickMark val="out"/>
        <c:minorTickMark val="in"/>
        <c:tickLblPos val="nextTo"/>
        <c:spPr>
          <a:ln w="12700">
            <a:solidFill>
              <a:srgbClr val="000000"/>
            </a:solidFill>
          </a:ln>
        </c:spPr>
        <c:crossAx val="347955776"/>
        <c:crosses val="autoZero"/>
        <c:crossBetween val="midCat"/>
      </c:valAx>
      <c:spPr>
        <a:noFill/>
        <a:ln w="12700">
          <a:solidFill>
            <a:srgbClr val="000000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123825</xdr:colOff>
      <xdr:row>1</xdr:row>
      <xdr:rowOff>57150</xdr:rowOff>
    </xdr:from>
    <xdr:to>
      <xdr:col>13</xdr:col>
      <xdr:colOff>428625</xdr:colOff>
      <xdr:row>17</xdr:row>
      <xdr:rowOff>114300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304800</xdr:colOff>
      <xdr:row>39</xdr:row>
      <xdr:rowOff>152400</xdr:rowOff>
    </xdr:from>
    <xdr:to>
      <xdr:col>14</xdr:col>
      <xdr:colOff>0</xdr:colOff>
      <xdr:row>45</xdr:row>
      <xdr:rowOff>11084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TextBox 6"/>
            <xdr:cNvSpPr txBox="1"/>
          </xdr:nvSpPr>
          <xdr:spPr>
            <a:xfrm>
              <a:off x="7010400" y="7677150"/>
              <a:ext cx="3062578" cy="100168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20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2000" b="0" i="1">
                            <a:latin typeface="Cambria Math"/>
                          </a:rPr>
                          <m:t>𝐷𝐹𝐹𝐼𝑇𝑆</m:t>
                        </m:r>
                      </m:e>
                      <m:sub>
                        <m:r>
                          <a:rPr lang="en-US" sz="2000" b="0" i="1">
                            <a:latin typeface="Cambria Math"/>
                          </a:rPr>
                          <m:t>𝑖</m:t>
                        </m:r>
                      </m:sub>
                    </m:sSub>
                    <m:r>
                      <a:rPr lang="en-US" sz="20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en-US" sz="20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2000" i="1">
                            <a:latin typeface="Cambria Math"/>
                          </a:rPr>
                          <m:t>𝑒𝑠𝑟</m:t>
                        </m:r>
                      </m:e>
                      <m:sub>
                        <m:r>
                          <a:rPr lang="en-US" sz="2000" i="1">
                            <a:latin typeface="Cambria Math"/>
                          </a:rPr>
                          <m:t>𝑖</m:t>
                        </m:r>
                      </m:sub>
                    </m:sSub>
                    <m:rad>
                      <m:radPr>
                        <m:degHide m:val="on"/>
                        <m:ctrlPr>
                          <a:rPr lang="en-US" sz="2000" b="0" i="1">
                            <a:latin typeface="Cambria Math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2000" b="0" i="1">
                                <a:latin typeface="Cambria Math"/>
                              </a:rPr>
                            </m:ctrlPr>
                          </m:fPr>
                          <m:num>
                            <m:sSub>
                              <m:sSubPr>
                                <m:ctrlPr>
                                  <a:rPr lang="en-US" sz="200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en-US" sz="2000" i="1">
                                    <a:latin typeface="Cambria Math"/>
                                  </a:rPr>
                                  <m:t>h</m:t>
                                </m:r>
                              </m:e>
                              <m:sub>
                                <m:r>
                                  <a:rPr lang="en-US" sz="2000" i="1">
                                    <a:latin typeface="Cambria Math"/>
                                  </a:rPr>
                                  <m:t>𝑖𝑖</m:t>
                                </m:r>
                              </m:sub>
                            </m:sSub>
                          </m:num>
                          <m:den>
                            <m:r>
                              <a:rPr lang="en-US" sz="2000" b="0" i="1">
                                <a:latin typeface="Cambria Math"/>
                              </a:rPr>
                              <m:t>1−</m:t>
                            </m:r>
                            <m:sSub>
                              <m:sSubPr>
                                <m:ctrlPr>
                                  <a:rPr lang="en-US" sz="200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en-US" sz="2000" i="1">
                                    <a:latin typeface="Cambria Math"/>
                                  </a:rPr>
                                  <m:t>h</m:t>
                                </m:r>
                              </m:e>
                              <m:sub>
                                <m:r>
                                  <a:rPr lang="en-US" sz="2000" i="1">
                                    <a:latin typeface="Cambria Math"/>
                                  </a:rPr>
                                  <m:t>𝑖𝑖</m:t>
                                </m:r>
                              </m:sub>
                            </m:sSub>
                          </m:den>
                        </m:f>
                      </m:e>
                    </m:rad>
                  </m:oMath>
                </m:oMathPara>
              </a14:m>
              <a:endParaRPr lang="en-US" sz="2000"/>
            </a:p>
          </xdr:txBody>
        </xdr:sp>
      </mc:Choice>
      <mc:Fallback>
        <xdr:sp macro="" textlink="">
          <xdr:nvSpPr>
            <xdr:cNvPr id="9" name="TextBox 6"/>
            <xdr:cNvSpPr txBox="1"/>
          </xdr:nvSpPr>
          <xdr:spPr>
            <a:xfrm>
              <a:off x="7010400" y="7677150"/>
              <a:ext cx="3062578" cy="100168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2000" b="0" i="0">
                  <a:latin typeface="Cambria Math"/>
                </a:rPr>
                <a:t>〖𝐷𝐹𝐹𝐼𝑇𝑆〗_𝑖=</a:t>
              </a:r>
              <a:r>
                <a:rPr lang="en-US" sz="2000" i="0">
                  <a:latin typeface="Cambria Math"/>
                </a:rPr>
                <a:t>〖𝑒𝑠𝑟〗_𝑖</a:t>
              </a:r>
              <a:r>
                <a:rPr lang="en-US" sz="2000" b="0" i="0">
                  <a:latin typeface="Cambria Math"/>
                </a:rPr>
                <a:t> √(</a:t>
              </a:r>
              <a:r>
                <a:rPr lang="en-US" sz="2000" i="0">
                  <a:latin typeface="Cambria Math"/>
                </a:rPr>
                <a:t>ℎ_𝑖𝑖</a:t>
              </a:r>
              <a:r>
                <a:rPr lang="en-US" sz="2000" b="0" i="0">
                  <a:latin typeface="Cambria Math"/>
                </a:rPr>
                <a:t>/(1−</a:t>
              </a:r>
              <a:r>
                <a:rPr lang="en-US" sz="2000" i="0">
                  <a:latin typeface="Cambria Math"/>
                </a:rPr>
                <a:t>ℎ_𝑖𝑖 </a:t>
              </a:r>
              <a:r>
                <a:rPr lang="en-US" sz="2000" b="0" i="0">
                  <a:latin typeface="Cambria Math"/>
                </a:rPr>
                <a:t>))</a:t>
              </a:r>
              <a:endParaRPr lang="en-US" sz="2000"/>
            </a:p>
          </xdr:txBody>
        </xdr:sp>
      </mc:Fallback>
    </mc:AlternateContent>
    <xdr:clientData/>
  </xdr:twoCellAnchor>
  <xdr:twoCellAnchor>
    <xdr:from>
      <xdr:col>6</xdr:col>
      <xdr:colOff>104775</xdr:colOff>
      <xdr:row>18</xdr:row>
      <xdr:rowOff>85725</xdr:rowOff>
    </xdr:from>
    <xdr:to>
      <xdr:col>13</xdr:col>
      <xdr:colOff>409575</xdr:colOff>
      <xdr:row>35</xdr:row>
      <xdr:rowOff>47625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142875</xdr:colOff>
      <xdr:row>0</xdr:row>
      <xdr:rowOff>161925</xdr:rowOff>
    </xdr:from>
    <xdr:to>
      <xdr:col>18</xdr:col>
      <xdr:colOff>447675</xdr:colOff>
      <xdr:row>17</xdr:row>
      <xdr:rowOff>28575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476249</xdr:colOff>
      <xdr:row>18</xdr:row>
      <xdr:rowOff>9525</xdr:rowOff>
    </xdr:from>
    <xdr:to>
      <xdr:col>26</xdr:col>
      <xdr:colOff>85724</xdr:colOff>
      <xdr:row>34</xdr:row>
      <xdr:rowOff>161925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320041</xdr:colOff>
      <xdr:row>23</xdr:row>
      <xdr:rowOff>95250</xdr:rowOff>
    </xdr:from>
    <xdr:to>
      <xdr:col>17</xdr:col>
      <xdr:colOff>405384</xdr:colOff>
      <xdr:row>27</xdr:row>
      <xdr:rowOff>81853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5"/>
            <xdr:cNvSpPr txBox="1"/>
          </xdr:nvSpPr>
          <xdr:spPr>
            <a:xfrm>
              <a:off x="5806441" y="4572000"/>
              <a:ext cx="4352543" cy="74860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20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2000" b="0" i="1">
                            <a:latin typeface="Cambria Math"/>
                          </a:rPr>
                          <m:t>𝑖𝑠𝑟</m:t>
                        </m:r>
                      </m:e>
                      <m:sub>
                        <m:r>
                          <a:rPr lang="en-US" sz="2000" b="0" i="1">
                            <a:latin typeface="Cambria Math"/>
                          </a:rPr>
                          <m:t>𝑖</m:t>
                        </m:r>
                      </m:sub>
                    </m:sSub>
                    <m:r>
                      <a:rPr lang="en-US" sz="20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2000" b="0" i="1">
                            <a:latin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20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2000" i="1">
                                <a:latin typeface="Cambria Math"/>
                                <a:ea typeface="Cambria Math"/>
                              </a:rPr>
                              <m:t>𝜀</m:t>
                            </m:r>
                          </m:e>
                          <m:sub>
                            <m:r>
                              <a:rPr lang="en-US" sz="2000" i="1">
                                <a:latin typeface="Cambria Math"/>
                              </a:rPr>
                              <m:t>𝑖</m:t>
                            </m:r>
                          </m:sub>
                        </m:sSub>
                      </m:num>
                      <m:den>
                        <m:r>
                          <a:rPr lang="en-US" sz="2000" b="0" i="1">
                            <a:latin typeface="Cambria Math"/>
                          </a:rPr>
                          <m:t>𝑆𝐸</m:t>
                        </m:r>
                        <m:r>
                          <a:rPr lang="en-US" sz="2000" b="0" i="1">
                            <a:latin typeface="Cambria Math"/>
                          </a:rPr>
                          <m:t>(</m:t>
                        </m:r>
                        <m:sSub>
                          <m:sSubPr>
                            <m:ctrlPr>
                              <a:rPr lang="en-US" sz="200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2000" i="1">
                                <a:latin typeface="Cambria Math"/>
                                <a:ea typeface="Cambria Math"/>
                              </a:rPr>
                              <m:t>𝜀</m:t>
                            </m:r>
                          </m:e>
                          <m:sub>
                            <m:r>
                              <a:rPr lang="en-US" sz="2000" i="1">
                                <a:latin typeface="Cambria Math"/>
                              </a:rPr>
                              <m:t>𝑖</m:t>
                            </m:r>
                          </m:sub>
                        </m:sSub>
                        <m:r>
                          <a:rPr lang="en-US" sz="2000" b="0" i="1">
                            <a:latin typeface="Cambria Math"/>
                          </a:rPr>
                          <m:t>)</m:t>
                        </m:r>
                      </m:den>
                    </m:f>
                    <m:r>
                      <a:rPr lang="en-US" sz="20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2000" b="0" i="1">
                            <a:latin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20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2000" b="0" i="1">
                                <a:latin typeface="Cambria Math"/>
                                <a:ea typeface="Cambria Math"/>
                              </a:rPr>
                              <m:t>𝜀</m:t>
                            </m:r>
                          </m:e>
                          <m:sub>
                            <m:r>
                              <a:rPr lang="en-US" sz="2000" b="0" i="1">
                                <a:latin typeface="Cambria Math"/>
                              </a:rPr>
                              <m:t>𝑖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US" sz="20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2000" b="0" i="1">
                                <a:latin typeface="Cambria Math"/>
                              </a:rPr>
                              <m:t>𝑠</m:t>
                            </m:r>
                          </m:e>
                          <m:sub>
                            <m:r>
                              <a:rPr lang="en-US" sz="2000" b="0" i="1">
                                <a:latin typeface="Cambria Math"/>
                                <a:ea typeface="Cambria Math"/>
                              </a:rPr>
                              <m:t>𝜀</m:t>
                            </m:r>
                          </m:sub>
                        </m:sSub>
                        <m:rad>
                          <m:radPr>
                            <m:degHide m:val="on"/>
                            <m:ctrlPr>
                              <a:rPr lang="en-US" sz="2000" b="0" i="1">
                                <a:latin typeface="Cambria Math"/>
                              </a:rPr>
                            </m:ctrlPr>
                          </m:radPr>
                          <m:deg/>
                          <m:e>
                            <m:r>
                              <a:rPr lang="en-US" sz="2000" b="0" i="1">
                                <a:latin typeface="Cambria Math"/>
                              </a:rPr>
                              <m:t>1−</m:t>
                            </m:r>
                            <m:sSub>
                              <m:sSubPr>
                                <m:ctrlPr>
                                  <a:rPr lang="en-US" sz="2000" b="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en-US" sz="2000" b="0" i="1">
                                    <a:latin typeface="Cambria Math"/>
                                  </a:rPr>
                                  <m:t>h</m:t>
                                </m:r>
                              </m:e>
                              <m:sub>
                                <m:r>
                                  <a:rPr lang="en-US" sz="2000" b="0" i="1">
                                    <a:latin typeface="Cambria Math"/>
                                  </a:rPr>
                                  <m:t>𝑖𝑖</m:t>
                                </m:r>
                              </m:sub>
                            </m:sSub>
                          </m:e>
                        </m:rad>
                      </m:den>
                    </m:f>
                  </m:oMath>
                </m:oMathPara>
              </a14:m>
              <a:endParaRPr lang="en-US" sz="2000"/>
            </a:p>
          </xdr:txBody>
        </xdr:sp>
      </mc:Choice>
      <mc:Fallback xmlns="">
        <xdr:sp macro="" textlink="">
          <xdr:nvSpPr>
            <xdr:cNvPr id="4" name="TextBox 5"/>
            <xdr:cNvSpPr txBox="1"/>
          </xdr:nvSpPr>
          <xdr:spPr>
            <a:xfrm>
              <a:off x="5806441" y="4572000"/>
              <a:ext cx="4352543" cy="748603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2000" b="0" i="0">
                  <a:latin typeface="Cambria Math"/>
                </a:rPr>
                <a:t>〖𝑖𝑠𝑟〗_𝑖=</a:t>
              </a:r>
              <a:r>
                <a:rPr lang="en-US" sz="2000" i="0">
                  <a:latin typeface="Cambria Math"/>
                  <a:ea typeface="Cambria Math"/>
                </a:rPr>
                <a:t>𝜀_</a:t>
              </a:r>
              <a:r>
                <a:rPr lang="en-US" sz="2000" i="0">
                  <a:latin typeface="Cambria Math"/>
                </a:rPr>
                <a:t>𝑖</a:t>
              </a:r>
              <a:r>
                <a:rPr lang="en-US" sz="2000" b="0" i="0">
                  <a:latin typeface="Cambria Math"/>
                </a:rPr>
                <a:t>/(𝑆𝐸(</a:t>
              </a:r>
              <a:r>
                <a:rPr lang="en-US" sz="2000" i="0">
                  <a:latin typeface="Cambria Math"/>
                  <a:ea typeface="Cambria Math"/>
                </a:rPr>
                <a:t>𝜀_</a:t>
              </a:r>
              <a:r>
                <a:rPr lang="en-US" sz="2000" i="0">
                  <a:latin typeface="Cambria Math"/>
                </a:rPr>
                <a:t>𝑖</a:t>
              </a:r>
              <a:r>
                <a:rPr lang="en-US" sz="2000" b="0" i="0">
                  <a:latin typeface="Cambria Math"/>
                </a:rPr>
                <a:t>))=</a:t>
              </a:r>
              <a:r>
                <a:rPr lang="en-US" sz="2000" b="0" i="0">
                  <a:latin typeface="Cambria Math"/>
                  <a:ea typeface="Cambria Math"/>
                </a:rPr>
                <a:t>𝜀_</a:t>
              </a:r>
              <a:r>
                <a:rPr lang="en-US" sz="2000" b="0" i="0">
                  <a:latin typeface="Cambria Math"/>
                </a:rPr>
                <a:t>𝑖/(𝑠_</a:t>
              </a:r>
              <a:r>
                <a:rPr lang="en-US" sz="2000" b="0" i="0">
                  <a:latin typeface="Cambria Math"/>
                  <a:ea typeface="Cambria Math"/>
                </a:rPr>
                <a:t>𝜀 √(</a:t>
              </a:r>
              <a:r>
                <a:rPr lang="en-US" sz="2000" b="0" i="0">
                  <a:latin typeface="Cambria Math"/>
                </a:rPr>
                <a:t>1−ℎ_𝑖𝑖 ))</a:t>
              </a:r>
              <a:endParaRPr lang="en-US" sz="2000"/>
            </a:p>
          </xdr:txBody>
        </xdr:sp>
      </mc:Fallback>
    </mc:AlternateContent>
    <xdr:clientData/>
  </xdr:twoCellAnchor>
  <xdr:twoCellAnchor>
    <xdr:from>
      <xdr:col>10</xdr:col>
      <xdr:colOff>228600</xdr:colOff>
      <xdr:row>28</xdr:row>
      <xdr:rowOff>142875</xdr:rowOff>
    </xdr:from>
    <xdr:to>
      <xdr:col>17</xdr:col>
      <xdr:colOff>496824</xdr:colOff>
      <xdr:row>34</xdr:row>
      <xdr:rowOff>1559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4"/>
            <xdr:cNvSpPr txBox="1"/>
          </xdr:nvSpPr>
          <xdr:spPr>
            <a:xfrm>
              <a:off x="5715000" y="5572125"/>
              <a:ext cx="4535424" cy="100168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20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2000" b="0" i="1">
                            <a:latin typeface="Cambria Math"/>
                          </a:rPr>
                          <m:t>𝑒𝑠𝑟</m:t>
                        </m:r>
                      </m:e>
                      <m:sub>
                        <m:r>
                          <a:rPr lang="en-US" sz="2000" b="0" i="1">
                            <a:latin typeface="Cambria Math"/>
                          </a:rPr>
                          <m:t>𝑖</m:t>
                        </m:r>
                      </m:sub>
                    </m:sSub>
                    <m:r>
                      <a:rPr lang="en-US" sz="20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en-US" sz="20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2000" i="1">
                            <a:latin typeface="Cambria Math"/>
                          </a:rPr>
                          <m:t>𝑖𝑠𝑟</m:t>
                        </m:r>
                      </m:e>
                      <m:sub>
                        <m:r>
                          <a:rPr lang="en-US" sz="2000" i="1">
                            <a:latin typeface="Cambria Math"/>
                          </a:rPr>
                          <m:t>𝑖</m:t>
                        </m:r>
                      </m:sub>
                    </m:sSub>
                    <m:rad>
                      <m:radPr>
                        <m:degHide m:val="on"/>
                        <m:ctrlPr>
                          <a:rPr lang="en-US" sz="2000" i="1">
                            <a:latin typeface="Cambria Math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2000" i="1">
                                <a:latin typeface="Cambria Math"/>
                              </a:rPr>
                            </m:ctrlPr>
                          </m:fPr>
                          <m:num>
                            <m:r>
                              <a:rPr lang="en-US" sz="2000" b="0" i="1">
                                <a:latin typeface="Cambria Math"/>
                              </a:rPr>
                              <m:t>𝑛</m:t>
                            </m:r>
                            <m:r>
                              <a:rPr lang="en-US" sz="2000" b="0" i="1">
                                <a:latin typeface="Cambria Math"/>
                              </a:rPr>
                              <m:t>−</m:t>
                            </m:r>
                            <m:r>
                              <a:rPr lang="en-US" sz="2000" b="0" i="1">
                                <a:latin typeface="Cambria Math"/>
                              </a:rPr>
                              <m:t>𝑝</m:t>
                            </m:r>
                            <m:r>
                              <a:rPr lang="en-US" sz="2000" b="0" i="1">
                                <a:latin typeface="Cambria Math"/>
                              </a:rPr>
                              <m:t>−1</m:t>
                            </m:r>
                          </m:num>
                          <m:den>
                            <m:r>
                              <a:rPr lang="en-US" sz="2000" b="0" i="1">
                                <a:latin typeface="Cambria Math"/>
                              </a:rPr>
                              <m:t>𝑛</m:t>
                            </m:r>
                            <m:r>
                              <a:rPr lang="en-US" sz="2000" b="0" i="1">
                                <a:latin typeface="Cambria Math"/>
                              </a:rPr>
                              <m:t>−</m:t>
                            </m:r>
                            <m:r>
                              <a:rPr lang="en-US" sz="2000" b="0" i="1">
                                <a:latin typeface="Cambria Math"/>
                              </a:rPr>
                              <m:t>𝑝</m:t>
                            </m:r>
                            <m:r>
                              <a:rPr lang="en-US" sz="2000" b="0" i="1">
                                <a:latin typeface="Cambria Math"/>
                              </a:rPr>
                              <m:t>−</m:t>
                            </m:r>
                            <m:sSubSup>
                              <m:sSubSupPr>
                                <m:ctrlPr>
                                  <a:rPr lang="en-US" sz="2000" b="0" i="1">
                                    <a:latin typeface="Cambria Math"/>
                                  </a:rPr>
                                </m:ctrlPr>
                              </m:sSubSupPr>
                              <m:e>
                                <m:r>
                                  <a:rPr lang="en-US" sz="2000" b="0" i="1">
                                    <a:latin typeface="Cambria Math"/>
                                  </a:rPr>
                                  <m:t>𝑖𝑠𝑟</m:t>
                                </m:r>
                              </m:e>
                              <m:sub>
                                <m:r>
                                  <a:rPr lang="en-US" sz="2000" b="0" i="1">
                                    <a:latin typeface="Cambria Math"/>
                                  </a:rPr>
                                  <m:t>𝑖</m:t>
                                </m:r>
                              </m:sub>
                              <m:sup>
                                <m:r>
                                  <a:rPr lang="en-US" sz="2000" b="0" i="1">
                                    <a:latin typeface="Cambria Math"/>
                                  </a:rPr>
                                  <m:t>2</m:t>
                                </m:r>
                              </m:sup>
                            </m:sSubSup>
                          </m:den>
                        </m:f>
                      </m:e>
                    </m:rad>
                  </m:oMath>
                </m:oMathPara>
              </a14:m>
              <a:endParaRPr lang="en-US" sz="2000"/>
            </a:p>
          </xdr:txBody>
        </xdr:sp>
      </mc:Choice>
      <mc:Fallback xmlns="">
        <xdr:sp macro="" textlink="">
          <xdr:nvSpPr>
            <xdr:cNvPr id="5" name="TextBox 4"/>
            <xdr:cNvSpPr txBox="1"/>
          </xdr:nvSpPr>
          <xdr:spPr>
            <a:xfrm>
              <a:off x="5715000" y="5572125"/>
              <a:ext cx="4535424" cy="100168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2000" b="0" i="0">
                  <a:latin typeface="Cambria Math"/>
                </a:rPr>
                <a:t>〖𝑒𝑠𝑟〗_𝑖=</a:t>
              </a:r>
              <a:r>
                <a:rPr lang="en-US" sz="2000" i="0">
                  <a:latin typeface="Cambria Math"/>
                </a:rPr>
                <a:t>〖𝑖𝑠𝑟〗_𝑖 √((</a:t>
              </a:r>
              <a:r>
                <a:rPr lang="en-US" sz="2000" b="0" i="0">
                  <a:latin typeface="Cambria Math"/>
                </a:rPr>
                <a:t>𝑛−𝑝−1)/(𝑛−𝑝−〖𝑖𝑠𝑟〗_𝑖^2 ))</a:t>
              </a:r>
              <a:endParaRPr lang="en-US" sz="2000"/>
            </a:p>
          </xdr:txBody>
        </xdr:sp>
      </mc:Fallback>
    </mc:AlternateContent>
    <xdr:clientData/>
  </xdr:twoCellAnchor>
  <xdr:twoCellAnchor>
    <xdr:from>
      <xdr:col>10</xdr:col>
      <xdr:colOff>228600</xdr:colOff>
      <xdr:row>35</xdr:row>
      <xdr:rowOff>38100</xdr:rowOff>
    </xdr:from>
    <xdr:to>
      <xdr:col>17</xdr:col>
      <xdr:colOff>496824</xdr:colOff>
      <xdr:row>39</xdr:row>
      <xdr:rowOff>55288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10"/>
            <xdr:cNvSpPr txBox="1"/>
          </xdr:nvSpPr>
          <xdr:spPr>
            <a:xfrm>
              <a:off x="5715000" y="6800850"/>
              <a:ext cx="4535424" cy="77918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20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2000" b="0" i="1">
                            <a:latin typeface="Cambria Math"/>
                          </a:rPr>
                          <m:t>𝐷</m:t>
                        </m:r>
                      </m:e>
                      <m:sub>
                        <m:r>
                          <a:rPr lang="en-US" sz="2000" b="0" i="1">
                            <a:latin typeface="Cambria Math"/>
                          </a:rPr>
                          <m:t>𝑖</m:t>
                        </m:r>
                      </m:sub>
                    </m:sSub>
                    <m:r>
                      <a:rPr lang="en-US" sz="20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2000" b="0" i="1">
                            <a:latin typeface="Cambria Math"/>
                          </a:rPr>
                        </m:ctrlPr>
                      </m:fPr>
                      <m:num>
                        <m:sSup>
                          <m:sSupPr>
                            <m:ctrlPr>
                              <a:rPr lang="en-US" sz="2000" b="0" i="1">
                                <a:latin typeface="Cambria Math"/>
                              </a:rPr>
                            </m:ctrlPr>
                          </m:sSupPr>
                          <m:e>
                            <m:sSub>
                              <m:sSubPr>
                                <m:ctrlPr>
                                  <a:rPr lang="en-US" sz="200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en-US" sz="2000" i="1">
                                    <a:latin typeface="Cambria Math"/>
                                  </a:rPr>
                                  <m:t>𝑖𝑠𝑟</m:t>
                                </m:r>
                              </m:e>
                              <m:sub>
                                <m:r>
                                  <a:rPr lang="en-US" sz="2000" i="1">
                                    <a:latin typeface="Cambria Math"/>
                                  </a:rPr>
                                  <m:t>𝑖</m:t>
                                </m:r>
                              </m:sub>
                            </m:sSub>
                          </m:e>
                          <m:sup>
                            <m:r>
                              <a:rPr lang="en-US" sz="2000" b="0" i="1">
                                <a:latin typeface="Cambria Math"/>
                              </a:rPr>
                              <m:t>2</m:t>
                            </m:r>
                          </m:sup>
                        </m:sSup>
                      </m:num>
                      <m:den>
                        <m:r>
                          <a:rPr lang="en-US" sz="2000" b="0" i="1">
                            <a:latin typeface="Cambria Math"/>
                          </a:rPr>
                          <m:t>𝑝</m:t>
                        </m:r>
                      </m:den>
                    </m:f>
                    <m:f>
                      <m:fPr>
                        <m:ctrlPr>
                          <a:rPr lang="en-US" sz="2000" b="0" i="1">
                            <a:latin typeface="Cambria Math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US" sz="2000" b="0" i="1">
                                <a:latin typeface="Cambria Math"/>
                              </a:rPr>
                            </m:ctrlPr>
                          </m:sSubPr>
                          <m:e>
                            <m:r>
                              <a:rPr lang="en-US" sz="2000" b="0" i="1">
                                <a:latin typeface="Cambria Math"/>
                              </a:rPr>
                              <m:t>h</m:t>
                            </m:r>
                          </m:e>
                          <m:sub>
                            <m:r>
                              <a:rPr lang="en-US" sz="2000" b="0" i="1">
                                <a:latin typeface="Cambria Math"/>
                              </a:rPr>
                              <m:t>𝑖𝑖</m:t>
                            </m:r>
                          </m:sub>
                        </m:sSub>
                      </m:num>
                      <m:den>
                        <m:d>
                          <m:dPr>
                            <m:ctrlPr>
                              <a:rPr lang="en-US" sz="2000" b="0" i="1">
                                <a:latin typeface="Cambria Math"/>
                              </a:rPr>
                            </m:ctrlPr>
                          </m:dPr>
                          <m:e>
                            <m:r>
                              <a:rPr lang="en-US" sz="2000" b="0" i="1">
                                <a:latin typeface="Cambria Math"/>
                              </a:rPr>
                              <m:t>1−</m:t>
                            </m:r>
                            <m:sSub>
                              <m:sSubPr>
                                <m:ctrlPr>
                                  <a:rPr lang="en-US" sz="200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en-US" sz="2000" i="1">
                                    <a:latin typeface="Cambria Math"/>
                                  </a:rPr>
                                  <m:t>h</m:t>
                                </m:r>
                              </m:e>
                              <m:sub>
                                <m:r>
                                  <a:rPr lang="en-US" sz="2000" i="1">
                                    <a:latin typeface="Cambria Math"/>
                                  </a:rPr>
                                  <m:t>𝑖𝑖</m:t>
                                </m:r>
                              </m:sub>
                            </m:sSub>
                          </m:e>
                        </m:d>
                      </m:den>
                    </m:f>
                  </m:oMath>
                </m:oMathPara>
              </a14:m>
              <a:endParaRPr lang="en-US" sz="2000"/>
            </a:p>
          </xdr:txBody>
        </xdr:sp>
      </mc:Choice>
      <mc:Fallback xmlns="">
        <xdr:sp macro="" textlink="">
          <xdr:nvSpPr>
            <xdr:cNvPr id="6" name="TextBox 10"/>
            <xdr:cNvSpPr txBox="1"/>
          </xdr:nvSpPr>
          <xdr:spPr>
            <a:xfrm>
              <a:off x="5715000" y="6800850"/>
              <a:ext cx="4535424" cy="77918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2000" b="0" i="0">
                  <a:latin typeface="Cambria Math"/>
                </a:rPr>
                <a:t>𝐷_𝑖=〖〖</a:t>
              </a:r>
              <a:r>
                <a:rPr lang="en-US" sz="2000" i="0">
                  <a:latin typeface="Cambria Math"/>
                </a:rPr>
                <a:t>𝑖𝑠𝑟〗_𝑖</a:t>
              </a:r>
              <a:r>
                <a:rPr lang="en-US" sz="2000" b="0" i="0">
                  <a:latin typeface="Cambria Math"/>
                </a:rPr>
                <a:t>〗^2/𝑝  ℎ_𝑖𝑖/((1−</a:t>
              </a:r>
              <a:r>
                <a:rPr lang="en-US" sz="2000" i="0">
                  <a:latin typeface="Cambria Math"/>
                </a:rPr>
                <a:t>ℎ_𝑖𝑖 ) </a:t>
              </a:r>
              <a:r>
                <a:rPr lang="en-US" sz="2000" b="0" i="0">
                  <a:latin typeface="Cambria Math"/>
                </a:rPr>
                <a:t>)</a:t>
              </a:r>
              <a:endParaRPr lang="en-US" sz="2000"/>
            </a:p>
          </xdr:txBody>
        </xdr:sp>
      </mc:Fallback>
    </mc:AlternateContent>
    <xdr:clientData/>
  </xdr:twoCellAnchor>
  <xdr:twoCellAnchor>
    <xdr:from>
      <xdr:col>11</xdr:col>
      <xdr:colOff>91250</xdr:colOff>
      <xdr:row>18</xdr:row>
      <xdr:rowOff>57150</xdr:rowOff>
    </xdr:from>
    <xdr:to>
      <xdr:col>17</xdr:col>
      <xdr:colOff>24575</xdr:colOff>
      <xdr:row>22</xdr:row>
      <xdr:rowOff>64528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5"/>
            <xdr:cNvSpPr txBox="1"/>
          </xdr:nvSpPr>
          <xdr:spPr>
            <a:xfrm>
              <a:off x="6187250" y="3581400"/>
              <a:ext cx="3590925" cy="76937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8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1800" b="0" i="1">
                            <a:latin typeface="Cambria Math"/>
                          </a:rPr>
                          <m:t>h</m:t>
                        </m:r>
                      </m:e>
                      <m:sub>
                        <m:r>
                          <a:rPr lang="en-US" sz="1800" b="0" i="1">
                            <a:latin typeface="Cambria Math"/>
                          </a:rPr>
                          <m:t>𝑖𝑖</m:t>
                        </m:r>
                      </m:sub>
                    </m:sSub>
                    <m:r>
                      <a:rPr lang="en-US" sz="1800" b="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800" b="0" i="1">
                            <a:latin typeface="Cambria Math"/>
                          </a:rPr>
                          <m:t>1</m:t>
                        </m:r>
                      </m:num>
                      <m:den>
                        <m:r>
                          <a:rPr lang="en-US" sz="1800" b="0" i="1">
                            <a:latin typeface="Cambria Math"/>
                          </a:rPr>
                          <m:t>𝑛</m:t>
                        </m:r>
                      </m:den>
                    </m:f>
                    <m:r>
                      <a:rPr lang="en-US" sz="1800" b="0" i="1">
                        <a:latin typeface="Cambria Math"/>
                      </a:rPr>
                      <m:t>+</m:t>
                    </m:r>
                    <m:f>
                      <m:fPr>
                        <m:ctrlPr>
                          <a:rPr lang="en-US" sz="1800" b="0" i="1">
                            <a:latin typeface="Cambria Math"/>
                          </a:rPr>
                        </m:ctrlPr>
                      </m:fPr>
                      <m:num>
                        <m:r>
                          <a:rPr lang="en-US" sz="1800" b="0" i="1">
                            <a:latin typeface="Cambria Math"/>
                          </a:rPr>
                          <m:t>1</m:t>
                        </m:r>
                      </m:num>
                      <m:den>
                        <m:r>
                          <a:rPr lang="en-US" sz="1800" b="0" i="1">
                            <a:latin typeface="Cambria Math"/>
                          </a:rPr>
                          <m:t>𝑛</m:t>
                        </m:r>
                        <m:r>
                          <a:rPr lang="en-US" sz="1800" b="0" i="1">
                            <a:latin typeface="Cambria Math"/>
                          </a:rPr>
                          <m:t>−1</m:t>
                        </m:r>
                      </m:den>
                    </m:f>
                    <m:sSup>
                      <m:sSupPr>
                        <m:ctrlPr>
                          <a:rPr lang="en-US" sz="1800" b="0" i="1">
                            <a:latin typeface="Cambria Math"/>
                          </a:rPr>
                        </m:ctrlPr>
                      </m:sSupPr>
                      <m:e>
                        <m:d>
                          <m:dPr>
                            <m:ctrlPr>
                              <a:rPr lang="en-US" sz="1800" i="1">
                                <a:latin typeface="Cambria Math"/>
                              </a:rPr>
                            </m:ctrlPr>
                          </m:dPr>
                          <m:e>
                            <m:f>
                              <m:fPr>
                                <m:ctrlPr>
                                  <a:rPr lang="en-US" sz="1800" i="1">
                                    <a:latin typeface="Cambria Math"/>
                                  </a:rPr>
                                </m:ctrlPr>
                              </m:fPr>
                              <m:num>
                                <m:sSub>
                                  <m:sSubPr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𝑥</m:t>
                                    </m:r>
                                  </m:e>
                                  <m:sub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𝑖</m:t>
                                    </m:r>
                                  </m:sub>
                                </m:sSub>
                                <m:r>
                                  <a:rPr lang="en-US" sz="1800" i="1">
                                    <a:latin typeface="Cambria Math"/>
                                  </a:rPr>
                                  <m:t>−</m:t>
                                </m:r>
                                <m:acc>
                                  <m:accPr>
                                    <m:chr m:val="̅"/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accPr>
                                  <m:e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𝑥</m:t>
                                    </m:r>
                                  </m:e>
                                </m:acc>
                              </m:num>
                              <m:den>
                                <m:sSub>
                                  <m:sSubPr>
                                    <m:ctrlPr>
                                      <a:rPr lang="en-US" sz="1800" i="1">
                                        <a:latin typeface="Cambria Math"/>
                                      </a:rPr>
                                    </m:ctrlPr>
                                  </m:sSubPr>
                                  <m:e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𝑠</m:t>
                                    </m:r>
                                  </m:e>
                                  <m:sub>
                                    <m:r>
                                      <a:rPr lang="en-US" sz="1800" i="1">
                                        <a:latin typeface="Cambria Math"/>
                                      </a:rPr>
                                      <m:t>𝑥</m:t>
                                    </m:r>
                                  </m:sub>
                                </m:sSub>
                              </m:den>
                            </m:f>
                          </m:e>
                        </m:d>
                      </m:e>
                      <m:sup>
                        <m:r>
                          <a:rPr lang="en-US" sz="1800" b="0" i="1">
                            <a:latin typeface="Cambria Math"/>
                          </a:rPr>
                          <m:t>2</m:t>
                        </m:r>
                      </m:sup>
                    </m:sSup>
                  </m:oMath>
                </m:oMathPara>
              </a14:m>
              <a:endParaRPr lang="en-US" sz="1800"/>
            </a:p>
          </xdr:txBody>
        </xdr:sp>
      </mc:Choice>
      <mc:Fallback xmlns="">
        <xdr:sp macro="" textlink="">
          <xdr:nvSpPr>
            <xdr:cNvPr id="7" name="TextBox 5"/>
            <xdr:cNvSpPr txBox="1"/>
          </xdr:nvSpPr>
          <xdr:spPr>
            <a:xfrm>
              <a:off x="6187250" y="3581400"/>
              <a:ext cx="3590925" cy="76937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/>
              <a:r>
                <a:rPr lang="en-US" sz="1800" b="0" i="0">
                  <a:latin typeface="Cambria Math"/>
                </a:rPr>
                <a:t>ℎ_𝑖𝑖=1/𝑛+1/(𝑛−1) </a:t>
              </a:r>
              <a:r>
                <a:rPr lang="en-US" sz="1800" i="0">
                  <a:latin typeface="Cambria Math"/>
                </a:rPr>
                <a:t>((𝑥_𝑖−𝑥 ̅)/𝑠_𝑥 )</a:t>
              </a:r>
              <a:r>
                <a:rPr lang="en-US" sz="1800" b="0" i="0">
                  <a:latin typeface="Cambria Math"/>
                </a:rPr>
                <a:t>^2</a:t>
              </a:r>
              <a:endParaRPr lang="en-US" sz="1800"/>
            </a:p>
          </xdr:txBody>
        </xdr:sp>
      </mc:Fallback>
    </mc:AlternateContent>
    <xdr:clientData/>
  </xdr:twoCellAnchor>
  <xdr:twoCellAnchor>
    <xdr:from>
      <xdr:col>17</xdr:col>
      <xdr:colOff>561975</xdr:colOff>
      <xdr:row>34</xdr:row>
      <xdr:rowOff>161925</xdr:rowOff>
    </xdr:from>
    <xdr:to>
      <xdr:col>26</xdr:col>
      <xdr:colOff>171450</xdr:colOff>
      <xdr:row>51</xdr:row>
      <xdr:rowOff>123825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304800</xdr:colOff>
      <xdr:row>39</xdr:row>
      <xdr:rowOff>152400</xdr:rowOff>
    </xdr:from>
    <xdr:to>
      <xdr:col>16</xdr:col>
      <xdr:colOff>319378</xdr:colOff>
      <xdr:row>45</xdr:row>
      <xdr:rowOff>11084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6"/>
            <xdr:cNvSpPr txBox="1"/>
          </xdr:nvSpPr>
          <xdr:spPr>
            <a:xfrm>
              <a:off x="6400800" y="7677150"/>
              <a:ext cx="3062578" cy="100168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2000" b="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2000" b="0" i="1">
                            <a:latin typeface="Cambria Math"/>
                          </a:rPr>
                          <m:t>𝐷𝐹𝐹𝐼𝑇𝑆</m:t>
                        </m:r>
                      </m:e>
                      <m:sub>
                        <m:r>
                          <a:rPr lang="en-US" sz="2000" b="0" i="1">
                            <a:latin typeface="Cambria Math"/>
                          </a:rPr>
                          <m:t>𝑖</m:t>
                        </m:r>
                      </m:sub>
                    </m:sSub>
                    <m:r>
                      <a:rPr lang="en-US" sz="2000" b="0" i="1">
                        <a:latin typeface="Cambria Math"/>
                      </a:rPr>
                      <m:t>=</m:t>
                    </m:r>
                    <m:sSub>
                      <m:sSubPr>
                        <m:ctrlPr>
                          <a:rPr lang="en-US" sz="2000" i="1">
                            <a:latin typeface="Cambria Math"/>
                          </a:rPr>
                        </m:ctrlPr>
                      </m:sSubPr>
                      <m:e>
                        <m:r>
                          <a:rPr lang="en-US" sz="2000" i="1">
                            <a:latin typeface="Cambria Math"/>
                          </a:rPr>
                          <m:t>𝑒𝑠𝑟</m:t>
                        </m:r>
                      </m:e>
                      <m:sub>
                        <m:r>
                          <a:rPr lang="en-US" sz="2000" i="1">
                            <a:latin typeface="Cambria Math"/>
                          </a:rPr>
                          <m:t>𝑖</m:t>
                        </m:r>
                      </m:sub>
                    </m:sSub>
                    <m:rad>
                      <m:radPr>
                        <m:degHide m:val="on"/>
                        <m:ctrlPr>
                          <a:rPr lang="en-US" sz="2000" b="0" i="1">
                            <a:latin typeface="Cambria Math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2000" b="0" i="1">
                                <a:latin typeface="Cambria Math"/>
                              </a:rPr>
                            </m:ctrlPr>
                          </m:fPr>
                          <m:num>
                            <m:sSub>
                              <m:sSubPr>
                                <m:ctrlPr>
                                  <a:rPr lang="en-US" sz="200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en-US" sz="2000" i="1">
                                    <a:latin typeface="Cambria Math"/>
                                  </a:rPr>
                                  <m:t>h</m:t>
                                </m:r>
                              </m:e>
                              <m:sub>
                                <m:r>
                                  <a:rPr lang="en-US" sz="2000" i="1">
                                    <a:latin typeface="Cambria Math"/>
                                  </a:rPr>
                                  <m:t>𝑖𝑖</m:t>
                                </m:r>
                              </m:sub>
                            </m:sSub>
                          </m:num>
                          <m:den>
                            <m:r>
                              <a:rPr lang="en-US" sz="2000" b="0" i="1">
                                <a:latin typeface="Cambria Math"/>
                              </a:rPr>
                              <m:t>1−</m:t>
                            </m:r>
                            <m:sSub>
                              <m:sSubPr>
                                <m:ctrlPr>
                                  <a:rPr lang="en-US" sz="2000" i="1">
                                    <a:latin typeface="Cambria Math"/>
                                  </a:rPr>
                                </m:ctrlPr>
                              </m:sSubPr>
                              <m:e>
                                <m:r>
                                  <a:rPr lang="en-US" sz="2000" i="1">
                                    <a:latin typeface="Cambria Math"/>
                                  </a:rPr>
                                  <m:t>h</m:t>
                                </m:r>
                              </m:e>
                              <m:sub>
                                <m:r>
                                  <a:rPr lang="en-US" sz="2000" i="1">
                                    <a:latin typeface="Cambria Math"/>
                                  </a:rPr>
                                  <m:t>𝑖𝑖</m:t>
                                </m:r>
                              </m:sub>
                            </m:sSub>
                          </m:den>
                        </m:f>
                      </m:e>
                    </m:rad>
                  </m:oMath>
                </m:oMathPara>
              </a14:m>
              <a:endParaRPr lang="en-US" sz="2000"/>
            </a:p>
          </xdr:txBody>
        </xdr:sp>
      </mc:Choice>
      <mc:Fallback xmlns="">
        <xdr:sp macro="" textlink="">
          <xdr:nvSpPr>
            <xdr:cNvPr id="9" name="TextBox 6"/>
            <xdr:cNvSpPr txBox="1"/>
          </xdr:nvSpPr>
          <xdr:spPr>
            <a:xfrm>
              <a:off x="6400800" y="7677150"/>
              <a:ext cx="3062578" cy="100168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5pPr>
              <a:lvl6pPr marL="22860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6pPr>
              <a:lvl7pPr marL="27432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7pPr>
              <a:lvl8pPr marL="32004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8pPr>
              <a:lvl9pPr marL="3657600" algn="l" defTabSz="914400" rtl="0" eaLnBrk="1" latinLnBrk="0" hangingPunct="1">
                <a:defRPr sz="2400" kern="1200">
                  <a:solidFill>
                    <a:schemeClr val="tx1"/>
                  </a:solidFill>
                  <a:latin typeface="Arial" charset="0"/>
                  <a:ea typeface="ヒラギノ角ゴ Pro W3"/>
                  <a:cs typeface="Arial" charset="0"/>
                </a:defRPr>
              </a:lvl9pPr>
            </a:lstStyle>
            <a:p>
              <a:pPr algn="ctr"/>
              <a:r>
                <a:rPr lang="en-US" sz="2000" b="0" i="0">
                  <a:latin typeface="Cambria Math"/>
                </a:rPr>
                <a:t>〖𝐷𝐹𝐹𝐼𝑇𝑆〗_𝑖=</a:t>
              </a:r>
              <a:r>
                <a:rPr lang="en-US" sz="2000" i="0">
                  <a:latin typeface="Cambria Math"/>
                </a:rPr>
                <a:t>〖𝑒𝑠𝑟〗_𝑖</a:t>
              </a:r>
              <a:r>
                <a:rPr lang="en-US" sz="2000" b="0" i="0">
                  <a:latin typeface="Cambria Math"/>
                </a:rPr>
                <a:t> √(</a:t>
              </a:r>
              <a:r>
                <a:rPr lang="en-US" sz="2000" i="0">
                  <a:latin typeface="Cambria Math"/>
                </a:rPr>
                <a:t>ℎ_𝑖𝑖</a:t>
              </a:r>
              <a:r>
                <a:rPr lang="en-US" sz="2000" b="0" i="0">
                  <a:latin typeface="Cambria Math"/>
                </a:rPr>
                <a:t>/(1−</a:t>
              </a:r>
              <a:r>
                <a:rPr lang="en-US" sz="2000" i="0">
                  <a:latin typeface="Cambria Math"/>
                </a:rPr>
                <a:t>ℎ_𝑖𝑖 </a:t>
              </a:r>
              <a:r>
                <a:rPr lang="en-US" sz="2000" b="0" i="0">
                  <a:latin typeface="Cambria Math"/>
                </a:rPr>
                <a:t>))</a:t>
              </a:r>
              <a:endParaRPr lang="en-US" sz="2000"/>
            </a:p>
          </xdr:txBody>
        </xdr:sp>
      </mc:Fallback>
    </mc:AlternateContent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0.53146</cdr:x>
      <cdr:y>0.1379</cdr:y>
    </cdr:from>
    <cdr:to>
      <cdr:x>0.84396</cdr:x>
      <cdr:y>0.25993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708275" y="441325"/>
          <a:ext cx="1592461" cy="3905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600">
              <a:solidFill>
                <a:srgbClr val="C00000"/>
              </a:solidFill>
            </a:rPr>
            <a:t>Williams Graph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6"/>
  <sheetViews>
    <sheetView workbookViewId="0">
      <selection activeCell="Q29" sqref="Q29"/>
    </sheetView>
  </sheetViews>
  <sheetFormatPr defaultRowHeight="15" x14ac:dyDescent="0.25"/>
  <cols>
    <col min="1" max="16384" width="9.140625" style="2"/>
  </cols>
  <sheetData>
    <row r="1" spans="1:20" x14ac:dyDescent="0.25">
      <c r="A1" s="2" t="s">
        <v>0</v>
      </c>
    </row>
    <row r="2" spans="1:20" ht="15.75" x14ac:dyDescent="0.3">
      <c r="A2" s="2" t="s">
        <v>3</v>
      </c>
      <c r="O2" s="4" t="s">
        <v>5</v>
      </c>
    </row>
    <row r="3" spans="1:20" ht="15.75" x14ac:dyDescent="0.3">
      <c r="A3" s="2" t="s">
        <v>4</v>
      </c>
      <c r="O3" s="4" t="s">
        <v>6</v>
      </c>
    </row>
    <row r="4" spans="1:20" x14ac:dyDescent="0.25">
      <c r="A4" s="2" t="s">
        <v>37</v>
      </c>
      <c r="O4" s="5" t="s">
        <v>7</v>
      </c>
    </row>
    <row r="5" spans="1:20" x14ac:dyDescent="0.25">
      <c r="A5" s="14" t="s">
        <v>26</v>
      </c>
      <c r="B5" s="2">
        <f>COUNT(C9:C47)</f>
        <v>39</v>
      </c>
      <c r="F5" s="14"/>
      <c r="I5" s="14"/>
      <c r="O5" s="6" t="s">
        <v>8</v>
      </c>
    </row>
    <row r="6" spans="1:20" x14ac:dyDescent="0.25">
      <c r="A6" s="14" t="s">
        <v>27</v>
      </c>
      <c r="B6" s="2">
        <f>AVERAGE(B9:B47)</f>
        <v>84.483846153846187</v>
      </c>
      <c r="C6" s="2">
        <f>AVERAGE(C9:C47)</f>
        <v>-8.3047302297248468E-4</v>
      </c>
      <c r="D6" s="2">
        <f>AVERAGE(D9:D47)</f>
        <v>5.0863871519205086E-15</v>
      </c>
      <c r="I6" s="14"/>
      <c r="O6" s="5" t="s">
        <v>9</v>
      </c>
    </row>
    <row r="7" spans="1:20" x14ac:dyDescent="0.25">
      <c r="A7" s="14" t="s">
        <v>28</v>
      </c>
      <c r="B7" s="2">
        <f>_xlfn.STDEV.S(B9:B47)</f>
        <v>3.3796516601758761</v>
      </c>
      <c r="C7" s="2">
        <f>_xlfn.STDEV.S(C9:C47)</f>
        <v>0.50442012895834565</v>
      </c>
      <c r="D7" s="2">
        <f>SQRT((B5-1)/(B5-2)*_xlfn.STDEV.S(D9:D47)^2)</f>
        <v>0.2073243077008344</v>
      </c>
      <c r="J7" s="1"/>
      <c r="O7" s="5" t="s">
        <v>10</v>
      </c>
    </row>
    <row r="8" spans="1:20" x14ac:dyDescent="0.25">
      <c r="B8" s="1" t="s">
        <v>1</v>
      </c>
      <c r="C8" s="1" t="s">
        <v>2</v>
      </c>
      <c r="D8" s="1" t="s">
        <v>23</v>
      </c>
      <c r="E8" s="1"/>
      <c r="F8" s="1"/>
      <c r="G8" s="1"/>
      <c r="H8" s="1"/>
      <c r="I8" s="1"/>
      <c r="J8" s="1"/>
      <c r="K8" s="1"/>
    </row>
    <row r="9" spans="1:20" x14ac:dyDescent="0.25">
      <c r="B9" s="2">
        <v>85.54</v>
      </c>
      <c r="C9" s="2">
        <v>0.67148939115987594</v>
      </c>
      <c r="D9" s="2">
        <f>C9-($O$11*B9+$P$11)</f>
        <v>0.52823311429940445</v>
      </c>
    </row>
    <row r="10" spans="1:20" ht="15.75" thickBot="1" x14ac:dyDescent="0.3">
      <c r="B10" s="2">
        <v>85.54</v>
      </c>
      <c r="C10" s="2">
        <v>0.6784706717205935</v>
      </c>
      <c r="D10" s="2">
        <f t="shared" ref="D10:D47" si="0">C10-($O$11*B10+$P$11)</f>
        <v>0.53521439486012201</v>
      </c>
      <c r="O10" s="7" t="s">
        <v>11</v>
      </c>
      <c r="R10" s="8" t="s">
        <v>12</v>
      </c>
      <c r="S10" s="9"/>
      <c r="T10" s="10" t="s">
        <v>13</v>
      </c>
    </row>
    <row r="11" spans="1:20" ht="15.75" thickBot="1" x14ac:dyDescent="0.3">
      <c r="B11" s="2">
        <v>85.63</v>
      </c>
      <c r="C11" s="2">
        <v>0.77812245463840868</v>
      </c>
      <c r="D11" s="2">
        <f t="shared" si="0"/>
        <v>0.62258784585050742</v>
      </c>
      <c r="O11" s="2">
        <f t="array" ref="O11:P15">LINEST(C9:C47,B9:B47,TRUE,TRUE)</f>
        <v>0.13642591030479387</v>
      </c>
      <c r="P11" s="2">
        <v>-11.526616090611597</v>
      </c>
      <c r="R11" s="9" t="s">
        <v>14</v>
      </c>
      <c r="S11" s="9" t="s">
        <v>15</v>
      </c>
      <c r="T11" s="11" t="s">
        <v>16</v>
      </c>
    </row>
    <row r="12" spans="1:20" ht="15.75" thickBot="1" x14ac:dyDescent="0.3">
      <c r="B12" s="2">
        <v>85.08</v>
      </c>
      <c r="C12" s="2">
        <v>-0.27332329994638033</v>
      </c>
      <c r="D12" s="2">
        <f t="shared" si="0"/>
        <v>-0.35382365806664512</v>
      </c>
      <c r="O12" s="2">
        <v>9.9514527566520374E-3</v>
      </c>
      <c r="P12" s="2">
        <v>0.84139220762161027</v>
      </c>
      <c r="R12" s="9" t="s">
        <v>13</v>
      </c>
      <c r="S12" s="9" t="s">
        <v>16</v>
      </c>
      <c r="T12" s="10" t="s">
        <v>17</v>
      </c>
    </row>
    <row r="13" spans="1:20" ht="15.75" thickBot="1" x14ac:dyDescent="0.3">
      <c r="B13" s="2">
        <v>84.5</v>
      </c>
      <c r="C13" s="2">
        <v>0.12977350198120882</v>
      </c>
      <c r="D13" s="2">
        <f t="shared" si="0"/>
        <v>0.12840017183772376</v>
      </c>
      <c r="O13" s="2">
        <v>0.83551217519808063</v>
      </c>
      <c r="P13" s="2">
        <v>0.2073243077008344</v>
      </c>
      <c r="R13" s="9" t="s">
        <v>17</v>
      </c>
      <c r="S13" s="9" t="s">
        <v>18</v>
      </c>
      <c r="T13" s="11" t="s">
        <v>18</v>
      </c>
    </row>
    <row r="14" spans="1:20" ht="15.75" thickBot="1" x14ac:dyDescent="0.3">
      <c r="B14" s="2">
        <v>84.57</v>
      </c>
      <c r="C14" s="2">
        <v>8.5845932829939048E-2</v>
      </c>
      <c r="D14" s="2">
        <f t="shared" si="0"/>
        <v>7.4922788965120307E-2</v>
      </c>
      <c r="O14" s="2">
        <v>187.94066077265239</v>
      </c>
      <c r="P14" s="2">
        <v>37</v>
      </c>
      <c r="R14" s="9" t="s">
        <v>19</v>
      </c>
      <c r="S14" s="9" t="s">
        <v>20</v>
      </c>
      <c r="T14" s="10" t="s">
        <v>19</v>
      </c>
    </row>
    <row r="15" spans="1:20" ht="15.75" thickBot="1" x14ac:dyDescent="0.3">
      <c r="B15" s="2">
        <v>89.08</v>
      </c>
      <c r="C15" s="2">
        <v>0.54365647814155393</v>
      </c>
      <c r="D15" s="2">
        <f t="shared" si="0"/>
        <v>-8.2547521197885998E-2</v>
      </c>
      <c r="O15" s="2">
        <v>8.0783226900831266</v>
      </c>
      <c r="P15" s="2">
        <v>1.59038463685432</v>
      </c>
      <c r="R15" s="9" t="s">
        <v>21</v>
      </c>
      <c r="S15" s="9" t="s">
        <v>22</v>
      </c>
      <c r="T15" s="11" t="s">
        <v>20</v>
      </c>
    </row>
    <row r="16" spans="1:20" ht="15.75" thickBot="1" x14ac:dyDescent="0.3">
      <c r="B16" s="2">
        <v>89.27</v>
      </c>
      <c r="C16" s="2">
        <v>0.56518658070760353</v>
      </c>
      <c r="D16" s="2">
        <f t="shared" si="0"/>
        <v>-8.693834158974667E-2</v>
      </c>
      <c r="O16" s="12"/>
      <c r="P16" s="13"/>
      <c r="T16" s="10" t="s">
        <v>21</v>
      </c>
    </row>
    <row r="17" spans="2:34" ht="15.75" thickBot="1" x14ac:dyDescent="0.3">
      <c r="B17" s="2">
        <v>89.34</v>
      </c>
      <c r="C17" s="2">
        <v>0.6508005192557319</v>
      </c>
      <c r="D17" s="2">
        <f t="shared" si="0"/>
        <v>-1.0874216762955524E-2</v>
      </c>
      <c r="T17" s="11" t="s">
        <v>22</v>
      </c>
    </row>
    <row r="18" spans="2:34" x14ac:dyDescent="0.25">
      <c r="B18" s="2">
        <v>89.82</v>
      </c>
      <c r="C18" s="2">
        <v>0.78296273097400559</v>
      </c>
      <c r="D18" s="2">
        <f t="shared" si="0"/>
        <v>5.5803558009018928E-2</v>
      </c>
    </row>
    <row r="19" spans="2:34" x14ac:dyDescent="0.25">
      <c r="B19" s="2">
        <v>90.38</v>
      </c>
      <c r="C19" s="2">
        <v>0.79835089006516957</v>
      </c>
      <c r="D19" s="2">
        <f t="shared" si="0"/>
        <v>-5.2067926705025025E-3</v>
      </c>
    </row>
    <row r="20" spans="2:34" x14ac:dyDescent="0.25">
      <c r="B20" s="2">
        <v>90.86</v>
      </c>
      <c r="C20" s="2">
        <v>0.8479512128271971</v>
      </c>
      <c r="D20" s="2">
        <f t="shared" si="0"/>
        <v>-2.1090906854775993E-2</v>
      </c>
    </row>
    <row r="21" spans="2:34" x14ac:dyDescent="0.25">
      <c r="B21" s="2">
        <v>80.25</v>
      </c>
      <c r="C21" s="2">
        <v>-0.89470061940811785</v>
      </c>
      <c r="D21" s="2">
        <f t="shared" si="0"/>
        <v>-0.31626383075622921</v>
      </c>
    </row>
    <row r="22" spans="2:34" x14ac:dyDescent="0.25">
      <c r="B22" s="2">
        <v>80.02</v>
      </c>
      <c r="C22" s="2">
        <v>-0.71879382889199261</v>
      </c>
      <c r="D22" s="2">
        <f t="shared" si="0"/>
        <v>-0.10897908086999974</v>
      </c>
    </row>
    <row r="23" spans="2:34" x14ac:dyDescent="0.25">
      <c r="B23" s="2">
        <v>80.13</v>
      </c>
      <c r="C23" s="2">
        <v>-0.69935328620845749</v>
      </c>
      <c r="D23" s="2">
        <f t="shared" si="0"/>
        <v>-0.10454538831999227</v>
      </c>
    </row>
    <row r="24" spans="2:34" x14ac:dyDescent="0.25">
      <c r="B24" s="2">
        <v>80.69</v>
      </c>
      <c r="C24" s="2">
        <v>-0.69569011489795041</v>
      </c>
      <c r="D24" s="2">
        <f t="shared" si="0"/>
        <v>-0.17728072678017059</v>
      </c>
    </row>
    <row r="25" spans="2:34" x14ac:dyDescent="0.25">
      <c r="B25" s="2">
        <v>80.67</v>
      </c>
      <c r="C25" s="2">
        <v>-0.46502424062530812</v>
      </c>
      <c r="D25" s="2">
        <f t="shared" si="0"/>
        <v>5.6113665698567794E-2</v>
      </c>
    </row>
    <row r="26" spans="2:34" x14ac:dyDescent="0.25">
      <c r="B26" s="2">
        <v>80.69</v>
      </c>
      <c r="C26" s="2">
        <v>-0.39390181632504306</v>
      </c>
      <c r="D26" s="2">
        <f t="shared" si="0"/>
        <v>0.12450757179273675</v>
      </c>
    </row>
    <row r="27" spans="2:34" x14ac:dyDescent="0.25">
      <c r="B27" s="2">
        <v>80.739999999999995</v>
      </c>
      <c r="C27" s="2">
        <v>-0.63464625262377905</v>
      </c>
      <c r="D27" s="2">
        <f t="shared" si="0"/>
        <v>-0.12305816002123859</v>
      </c>
    </row>
    <row r="28" spans="2:34" x14ac:dyDescent="0.25">
      <c r="B28" s="2">
        <v>80.709999999999994</v>
      </c>
      <c r="C28" s="2">
        <v>-0.36718218072171743</v>
      </c>
      <c r="D28" s="2">
        <f t="shared" si="0"/>
        <v>0.14849868918996806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2:34" x14ac:dyDescent="0.25">
      <c r="B29" s="2">
        <v>80.64</v>
      </c>
      <c r="C29" s="2">
        <v>-0.31615554852987948</v>
      </c>
      <c r="D29" s="2">
        <f t="shared" si="0"/>
        <v>0.20907513510313969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2:34" x14ac:dyDescent="0.25">
      <c r="B30" s="2">
        <v>86.97</v>
      </c>
      <c r="C30" s="2">
        <v>0.28895768833848645</v>
      </c>
      <c r="D30" s="2">
        <f t="shared" si="0"/>
        <v>-4.9387640257839149E-2</v>
      </c>
    </row>
    <row r="31" spans="2:34" x14ac:dyDescent="0.25">
      <c r="B31" s="2">
        <v>87.77</v>
      </c>
      <c r="C31" s="2">
        <v>0.3409281442703655</v>
      </c>
      <c r="D31" s="2">
        <f t="shared" si="0"/>
        <v>-0.10655791256979513</v>
      </c>
    </row>
    <row r="32" spans="2:34" x14ac:dyDescent="0.25">
      <c r="B32" s="2">
        <v>87.91</v>
      </c>
      <c r="C32" s="2">
        <v>0.3281561725057317</v>
      </c>
      <c r="D32" s="2">
        <f t="shared" si="0"/>
        <v>-0.13842951177709983</v>
      </c>
    </row>
    <row r="33" spans="2:4" x14ac:dyDescent="0.25">
      <c r="B33" s="2">
        <v>88.05</v>
      </c>
      <c r="C33" s="2">
        <v>0.21045381495370452</v>
      </c>
      <c r="D33" s="2">
        <f t="shared" si="0"/>
        <v>-0.27523149677179792</v>
      </c>
    </row>
    <row r="34" spans="2:4" x14ac:dyDescent="0.25">
      <c r="B34" s="2">
        <v>88.44</v>
      </c>
      <c r="C34" s="2">
        <v>0.43064197905599899</v>
      </c>
      <c r="D34" s="2">
        <f t="shared" si="0"/>
        <v>-0.10824943768837292</v>
      </c>
    </row>
    <row r="35" spans="2:4" x14ac:dyDescent="0.25">
      <c r="B35" s="2">
        <v>88.97</v>
      </c>
      <c r="C35" s="2">
        <v>0.52099006921458313</v>
      </c>
      <c r="D35" s="2">
        <f t="shared" si="0"/>
        <v>-9.020707999133093E-2</v>
      </c>
    </row>
    <row r="36" spans="2:4" x14ac:dyDescent="0.25">
      <c r="B36" s="2">
        <v>83.28</v>
      </c>
      <c r="C36" s="2">
        <v>-0.29523150221932415</v>
      </c>
      <c r="D36" s="2">
        <f t="shared" si="0"/>
        <v>-0.13016522179095968</v>
      </c>
    </row>
    <row r="37" spans="2:4" x14ac:dyDescent="0.25">
      <c r="B37" s="2">
        <v>83.07</v>
      </c>
      <c r="C37" s="2">
        <v>-0.24212089767848741</v>
      </c>
      <c r="D37" s="2">
        <f t="shared" si="0"/>
        <v>-4.840517608611658E-2</v>
      </c>
    </row>
    <row r="38" spans="2:4" x14ac:dyDescent="0.25">
      <c r="B38" s="2">
        <v>82.84</v>
      </c>
      <c r="C38" s="2">
        <v>-0.16064420359110226</v>
      </c>
      <c r="D38" s="2">
        <f t="shared" si="0"/>
        <v>6.4449477371371022E-2</v>
      </c>
    </row>
    <row r="39" spans="2:4" x14ac:dyDescent="0.25">
      <c r="B39" s="2">
        <v>82.65</v>
      </c>
      <c r="C39" s="2">
        <v>-0.25370407956159935</v>
      </c>
      <c r="D39" s="2">
        <f t="shared" si="0"/>
        <v>-2.6894756412157994E-3</v>
      </c>
    </row>
    <row r="40" spans="2:4" x14ac:dyDescent="0.25">
      <c r="B40" s="2">
        <v>82.77</v>
      </c>
      <c r="C40" s="2">
        <v>-0.35710662473370147</v>
      </c>
      <c r="D40" s="2">
        <f t="shared" si="0"/>
        <v>-0.12246313004989273</v>
      </c>
    </row>
    <row r="41" spans="2:4" x14ac:dyDescent="0.25">
      <c r="B41" s="2">
        <v>82.77</v>
      </c>
      <c r="C41" s="2">
        <v>-0.29238578680202998</v>
      </c>
      <c r="D41" s="2">
        <f t="shared" si="0"/>
        <v>-5.7742292118221239E-2</v>
      </c>
    </row>
    <row r="42" spans="2:4" x14ac:dyDescent="0.25">
      <c r="B42" s="2">
        <v>82.65</v>
      </c>
      <c r="C42" s="2">
        <v>-0.42114935487576965</v>
      </c>
      <c r="D42" s="2">
        <f t="shared" si="0"/>
        <v>-0.1701347509553861</v>
      </c>
    </row>
    <row r="43" spans="2:4" x14ac:dyDescent="0.25">
      <c r="B43" s="2">
        <v>82.35</v>
      </c>
      <c r="C43" s="2">
        <v>-0.33468482252141984</v>
      </c>
      <c r="D43" s="2">
        <f t="shared" si="0"/>
        <v>-4.2742445509596605E-2</v>
      </c>
    </row>
    <row r="44" spans="2:4" x14ac:dyDescent="0.25">
      <c r="B44" s="2">
        <v>82.65</v>
      </c>
      <c r="C44" s="2">
        <v>-0.2496595551520748</v>
      </c>
      <c r="D44" s="2">
        <f t="shared" si="0"/>
        <v>1.3550487683087475E-3</v>
      </c>
    </row>
    <row r="45" spans="2:4" x14ac:dyDescent="0.25">
      <c r="B45" s="2">
        <v>82.38</v>
      </c>
      <c r="C45" s="2">
        <v>-0.28272047779759141</v>
      </c>
      <c r="D45" s="2">
        <f t="shared" si="0"/>
        <v>5.1291219050867976E-3</v>
      </c>
    </row>
    <row r="46" spans="2:4" x14ac:dyDescent="0.25">
      <c r="B46" s="2">
        <v>82.45</v>
      </c>
      <c r="C46" s="2">
        <v>-0.16673240345655096</v>
      </c>
      <c r="D46" s="2">
        <f t="shared" si="0"/>
        <v>0.11156738252479179</v>
      </c>
    </row>
    <row r="47" spans="2:4" x14ac:dyDescent="0.25">
      <c r="B47" s="2">
        <v>82.75</v>
      </c>
      <c r="C47" s="2">
        <v>-0.17021578396780729</v>
      </c>
      <c r="D47" s="2">
        <f t="shared" si="0"/>
        <v>6.7156228922097549E-2</v>
      </c>
    </row>
    <row r="59" spans="4:43" x14ac:dyDescent="0.25">
      <c r="D59" s="3"/>
    </row>
    <row r="60" spans="4:43" x14ac:dyDescent="0.25">
      <c r="D60" s="3"/>
    </row>
    <row r="61" spans="4:43" x14ac:dyDescent="0.25">
      <c r="D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</row>
    <row r="62" spans="4:43" x14ac:dyDescent="0.25">
      <c r="D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</row>
    <row r="63" spans="4:43" x14ac:dyDescent="0.25">
      <c r="D63" s="3"/>
    </row>
    <row r="64" spans="4:43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12" x14ac:dyDescent="0.25">
      <c r="D81" s="3"/>
    </row>
    <row r="82" spans="4:12" x14ac:dyDescent="0.25">
      <c r="D82" s="3"/>
    </row>
    <row r="83" spans="4:12" x14ac:dyDescent="0.25">
      <c r="D83" s="3"/>
    </row>
    <row r="84" spans="4:12" x14ac:dyDescent="0.25">
      <c r="D84" s="3"/>
    </row>
    <row r="85" spans="4:12" x14ac:dyDescent="0.25">
      <c r="D85" s="3"/>
    </row>
    <row r="86" spans="4:12" x14ac:dyDescent="0.25">
      <c r="D86" s="3"/>
    </row>
    <row r="87" spans="4:12" x14ac:dyDescent="0.25">
      <c r="D87" s="3"/>
    </row>
    <row r="88" spans="4:12" x14ac:dyDescent="0.25">
      <c r="D88" s="3"/>
    </row>
    <row r="89" spans="4:12" x14ac:dyDescent="0.25">
      <c r="D89" s="3"/>
    </row>
    <row r="90" spans="4:12" x14ac:dyDescent="0.25">
      <c r="D90" s="3"/>
    </row>
    <row r="91" spans="4:12" x14ac:dyDescent="0.25">
      <c r="D91" s="3"/>
    </row>
    <row r="92" spans="4:12" x14ac:dyDescent="0.25">
      <c r="D92" s="3"/>
    </row>
    <row r="93" spans="4:12" x14ac:dyDescent="0.25">
      <c r="D93" s="3"/>
    </row>
    <row r="94" spans="4:12" x14ac:dyDescent="0.25">
      <c r="D94" s="3"/>
    </row>
    <row r="95" spans="4:12" x14ac:dyDescent="0.25">
      <c r="D95" s="3"/>
    </row>
    <row r="96" spans="4:12" x14ac:dyDescent="0.25">
      <c r="K96" s="3"/>
      <c r="L96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6"/>
  <sheetViews>
    <sheetView tabSelected="1" workbookViewId="0">
      <selection activeCell="E9" sqref="E9"/>
    </sheetView>
  </sheetViews>
  <sheetFormatPr defaultRowHeight="15" x14ac:dyDescent="0.25"/>
  <cols>
    <col min="1" max="16384" width="9.140625" style="2"/>
  </cols>
  <sheetData>
    <row r="1" spans="1:25" x14ac:dyDescent="0.25">
      <c r="A1" s="2" t="s">
        <v>0</v>
      </c>
      <c r="H1" s="2">
        <f>(B5-1)/SQRT(B5)*SQRT(_xlfn.T.INV(0.01/2/B5,B5-3)^2/(B5-3+_xlfn.T.INV(0.01/2/B5,B5-3)^2))</f>
        <v>3.4074207349274186</v>
      </c>
      <c r="I1" s="2" t="s">
        <v>38</v>
      </c>
    </row>
    <row r="2" spans="1:25" ht="15.75" x14ac:dyDescent="0.3">
      <c r="A2" s="2" t="s">
        <v>3</v>
      </c>
      <c r="I2" s="2" t="s">
        <v>39</v>
      </c>
      <c r="T2" s="4" t="s">
        <v>5</v>
      </c>
    </row>
    <row r="3" spans="1:25" ht="15.75" x14ac:dyDescent="0.3">
      <c r="A3" s="2" t="s">
        <v>4</v>
      </c>
      <c r="T3" s="4" t="s">
        <v>6</v>
      </c>
    </row>
    <row r="4" spans="1:25" x14ac:dyDescent="0.25">
      <c r="A4" s="2" t="s">
        <v>37</v>
      </c>
      <c r="T4" s="5" t="s">
        <v>7</v>
      </c>
    </row>
    <row r="5" spans="1:25" x14ac:dyDescent="0.25">
      <c r="A5" s="14" t="s">
        <v>26</v>
      </c>
      <c r="B5" s="2">
        <f>COUNT(C9:C47)</f>
        <v>39</v>
      </c>
      <c r="F5" s="14"/>
      <c r="I5" s="14" t="s">
        <v>36</v>
      </c>
      <c r="J5" s="2">
        <f>4/B5</f>
        <v>0.10256410256410256</v>
      </c>
      <c r="K5" s="2">
        <f>SQRT(8/B5)</f>
        <v>0.45291081365783831</v>
      </c>
      <c r="T5" s="6" t="s">
        <v>8</v>
      </c>
    </row>
    <row r="6" spans="1:25" x14ac:dyDescent="0.25">
      <c r="A6" s="14" t="s">
        <v>27</v>
      </c>
      <c r="B6" s="2">
        <f>AVERAGE(B9:B47)</f>
        <v>84.483846153846187</v>
      </c>
      <c r="C6" s="2">
        <f>AVERAGE(C9:C47)</f>
        <v>-8.3047302297248468E-4</v>
      </c>
      <c r="D6" s="2">
        <f>AVERAGE(D9:D47)</f>
        <v>5.0863871519205086E-15</v>
      </c>
      <c r="I6" s="14" t="s">
        <v>35</v>
      </c>
      <c r="J6" s="2">
        <f>MAX(J9:J47)</f>
        <v>0.13700209289672649</v>
      </c>
      <c r="K6" s="2">
        <f>MAX(K9:K47)</f>
        <v>0.59657384827919135</v>
      </c>
      <c r="T6" s="5" t="s">
        <v>9</v>
      </c>
    </row>
    <row r="7" spans="1:25" x14ac:dyDescent="0.25">
      <c r="A7" s="14" t="s">
        <v>28</v>
      </c>
      <c r="B7" s="2">
        <f>_xlfn.STDEV.S(B9:B47)</f>
        <v>3.3796516601758761</v>
      </c>
      <c r="C7" s="2">
        <f>_xlfn.STDEV.S(C9:C47)</f>
        <v>0.50442012895834565</v>
      </c>
      <c r="D7" s="2">
        <f>SQRT((B5-1)/(B5-2)*_xlfn.STDEV.S(D9:D47)^2)</f>
        <v>0.2073243077008344</v>
      </c>
      <c r="J7" s="1" t="s">
        <v>32</v>
      </c>
      <c r="T7" s="5" t="s">
        <v>10</v>
      </c>
    </row>
    <row r="8" spans="1:25" x14ac:dyDescent="0.25">
      <c r="B8" s="1" t="s">
        <v>1</v>
      </c>
      <c r="C8" s="1" t="s">
        <v>2</v>
      </c>
      <c r="D8" s="1" t="s">
        <v>23</v>
      </c>
      <c r="E8" s="1" t="s">
        <v>25</v>
      </c>
      <c r="F8" s="1" t="s">
        <v>29</v>
      </c>
      <c r="G8" s="1" t="s">
        <v>24</v>
      </c>
      <c r="H8" s="1" t="s">
        <v>34</v>
      </c>
      <c r="I8" s="1" t="s">
        <v>30</v>
      </c>
      <c r="J8" s="1" t="s">
        <v>31</v>
      </c>
      <c r="K8" s="1" t="s">
        <v>33</v>
      </c>
    </row>
    <row r="9" spans="1:25" x14ac:dyDescent="0.25">
      <c r="B9" s="2">
        <v>85.54</v>
      </c>
      <c r="C9" s="2">
        <v>0.67148939115987594</v>
      </c>
      <c r="D9" s="2">
        <f>C9-($T$11*B9+$U$11)</f>
        <v>0.52823311429940445</v>
      </c>
      <c r="E9" s="2">
        <f>1/$B$5+1/($B$5-1)*((B9-$B$6)/$B$7)^2</f>
        <v>2.8210988774271126E-2</v>
      </c>
      <c r="F9" s="2">
        <f>E9*$B$5/2</f>
        <v>0.55011428109828697</v>
      </c>
      <c r="G9" s="2">
        <f>D9/$D$7/SQRT(1-E9)</f>
        <v>2.5845765958965368</v>
      </c>
      <c r="H9" s="2">
        <f>G9*SQRT(($B$5-3)/($B$5-2-G9^2))</f>
        <v>2.8162831603245926</v>
      </c>
      <c r="I9" s="2">
        <f>ABS(G9*SQRT(($B$5-3)/($B$5-2-G9^2)))</f>
        <v>2.8162831603245926</v>
      </c>
      <c r="J9" s="2">
        <f>G9^2/2*E9/(1-E9)</f>
        <v>9.6960566290821559E-2</v>
      </c>
      <c r="K9" s="2">
        <f>I9*SQRT(E9/(1-E9))</f>
        <v>0.47984335007680484</v>
      </c>
    </row>
    <row r="10" spans="1:25" ht="15.75" thickBot="1" x14ac:dyDescent="0.3">
      <c r="B10" s="2">
        <v>85.54</v>
      </c>
      <c r="C10" s="2">
        <v>0.6784706717205935</v>
      </c>
      <c r="D10" s="2">
        <f t="shared" ref="D10:D47" si="0">C10-($T$11*B10+$U$11)</f>
        <v>0.53521439486012201</v>
      </c>
      <c r="E10" s="2">
        <f t="shared" ref="E10:E47" si="1">1/$B$5+1/($B$5-1)*((B10-$B$6)/$B$7)^2</f>
        <v>2.8210988774271126E-2</v>
      </c>
      <c r="F10" s="2">
        <f t="shared" ref="F10:F47" si="2">E10*$B$5/2</f>
        <v>0.55011428109828697</v>
      </c>
      <c r="G10" s="2">
        <f t="shared" ref="G10:G47" si="3">D10/$D$7/SQRT(1-E10)</f>
        <v>2.6187351025447794</v>
      </c>
      <c r="H10" s="2">
        <f t="shared" ref="H10:H47" si="4">G10*SQRT(($B$5-3)/($B$5-2-G10^2))</f>
        <v>2.8619046209130139</v>
      </c>
      <c r="I10" s="2">
        <f t="shared" ref="I10:I47" si="5">ABS(G10*SQRT(($B$5-3)/($B$5-2-G10^2)))</f>
        <v>2.8619046209130139</v>
      </c>
      <c r="J10" s="2">
        <f t="shared" ref="J10:J47" si="6">G10^2/2*E10/(1-E10)</f>
        <v>9.954041980432092E-2</v>
      </c>
      <c r="K10" s="2">
        <f t="shared" ref="K10:K47" si="7">I10*SQRT(E10/(1-E10))</f>
        <v>0.48761641593628396</v>
      </c>
      <c r="T10" s="7" t="s">
        <v>11</v>
      </c>
      <c r="W10" s="8" t="s">
        <v>12</v>
      </c>
      <c r="X10" s="9"/>
      <c r="Y10" s="10" t="s">
        <v>13</v>
      </c>
    </row>
    <row r="11" spans="1:25" ht="15.75" thickBot="1" x14ac:dyDescent="0.3">
      <c r="B11" s="2">
        <v>85.63</v>
      </c>
      <c r="C11" s="2">
        <v>0.77812245463840868</v>
      </c>
      <c r="D11" s="2">
        <f t="shared" si="0"/>
        <v>0.62258784585050742</v>
      </c>
      <c r="E11" s="2">
        <f t="shared" si="1"/>
        <v>2.8667648833453435E-2</v>
      </c>
      <c r="F11" s="2">
        <f t="shared" si="2"/>
        <v>0.559019152252342</v>
      </c>
      <c r="G11" s="2">
        <f t="shared" si="3"/>
        <v>3.0469581378643249</v>
      </c>
      <c r="H11" s="2">
        <f t="shared" si="4"/>
        <v>3.4725787260974532</v>
      </c>
      <c r="I11" s="2">
        <f t="shared" si="5"/>
        <v>3.4725787260974532</v>
      </c>
      <c r="J11" s="2">
        <f t="shared" si="6"/>
        <v>0.13700209289672649</v>
      </c>
      <c r="K11" s="2">
        <f t="shared" si="7"/>
        <v>0.59657384827919135</v>
      </c>
      <c r="T11" s="2">
        <f t="array" ref="T11:U15">LINEST(C9:C47,B9:B47,TRUE,TRUE)</f>
        <v>0.13642591030479387</v>
      </c>
      <c r="U11" s="2">
        <v>-11.526616090611597</v>
      </c>
      <c r="W11" s="9" t="s">
        <v>14</v>
      </c>
      <c r="X11" s="9" t="s">
        <v>15</v>
      </c>
      <c r="Y11" s="11" t="s">
        <v>16</v>
      </c>
    </row>
    <row r="12" spans="1:25" ht="15.75" thickBot="1" x14ac:dyDescent="0.3">
      <c r="B12" s="2">
        <v>85.08</v>
      </c>
      <c r="C12" s="2">
        <v>-0.27332329994638033</v>
      </c>
      <c r="D12" s="2">
        <f t="shared" si="0"/>
        <v>-0.35382365806664512</v>
      </c>
      <c r="E12" s="2">
        <f t="shared" si="1"/>
        <v>2.6459847115261868E-2</v>
      </c>
      <c r="F12" s="2">
        <f t="shared" si="2"/>
        <v>0.51596701874760642</v>
      </c>
      <c r="G12" s="2">
        <f t="shared" si="3"/>
        <v>-1.7296558903127359</v>
      </c>
      <c r="H12" s="2">
        <f t="shared" si="4"/>
        <v>-1.7795842756831208</v>
      </c>
      <c r="I12" s="2">
        <f t="shared" si="5"/>
        <v>1.7795842756831208</v>
      </c>
      <c r="J12" s="2">
        <f t="shared" si="6"/>
        <v>4.065583515966803E-2</v>
      </c>
      <c r="K12" s="2">
        <f t="shared" si="7"/>
        <v>0.29338323347233713</v>
      </c>
      <c r="T12" s="2">
        <v>9.9514527566520374E-3</v>
      </c>
      <c r="U12" s="2">
        <v>0.84139220762161027</v>
      </c>
      <c r="W12" s="9" t="s">
        <v>13</v>
      </c>
      <c r="X12" s="9" t="s">
        <v>16</v>
      </c>
      <c r="Y12" s="10" t="s">
        <v>17</v>
      </c>
    </row>
    <row r="13" spans="1:25" ht="15.75" thickBot="1" x14ac:dyDescent="0.3">
      <c r="B13" s="2">
        <v>84.5</v>
      </c>
      <c r="C13" s="2">
        <v>0.12977350198120882</v>
      </c>
      <c r="D13" s="2">
        <f t="shared" si="0"/>
        <v>0.12840017183772376</v>
      </c>
      <c r="E13" s="2">
        <f t="shared" si="1"/>
        <v>2.5641626848551362E-2</v>
      </c>
      <c r="F13" s="2">
        <f t="shared" si="2"/>
        <v>0.50001172354675161</v>
      </c>
      <c r="G13" s="2">
        <f t="shared" si="3"/>
        <v>0.6274166221559373</v>
      </c>
      <c r="H13" s="2">
        <f t="shared" si="4"/>
        <v>0.62219865273150143</v>
      </c>
      <c r="I13" s="2">
        <f t="shared" si="5"/>
        <v>0.62219865273150143</v>
      </c>
      <c r="J13" s="2">
        <f t="shared" si="6"/>
        <v>5.1797511926852165E-3</v>
      </c>
      <c r="K13" s="2">
        <f t="shared" si="7"/>
        <v>0.10093516410864679</v>
      </c>
      <c r="T13" s="2">
        <v>0.83551217519808063</v>
      </c>
      <c r="U13" s="2">
        <v>0.2073243077008344</v>
      </c>
      <c r="W13" s="9" t="s">
        <v>17</v>
      </c>
      <c r="X13" s="9" t="s">
        <v>18</v>
      </c>
      <c r="Y13" s="11" t="s">
        <v>18</v>
      </c>
    </row>
    <row r="14" spans="1:25" ht="15.75" thickBot="1" x14ac:dyDescent="0.3">
      <c r="B14" s="2">
        <v>84.57</v>
      </c>
      <c r="C14" s="2">
        <v>8.5845932829939048E-2</v>
      </c>
      <c r="D14" s="2">
        <f t="shared" si="0"/>
        <v>7.4922788965120307E-2</v>
      </c>
      <c r="E14" s="2">
        <f t="shared" si="1"/>
        <v>2.5658126655090673E-2</v>
      </c>
      <c r="F14" s="2">
        <f t="shared" si="2"/>
        <v>0.50033346977426807</v>
      </c>
      <c r="G14" s="2">
        <f t="shared" si="3"/>
        <v>0.36610699598642266</v>
      </c>
      <c r="H14" s="2">
        <f t="shared" si="4"/>
        <v>0.36178159671826421</v>
      </c>
      <c r="I14" s="2">
        <f t="shared" si="5"/>
        <v>0.36178159671826421</v>
      </c>
      <c r="J14" s="2">
        <f t="shared" si="6"/>
        <v>1.7648168336802609E-3</v>
      </c>
      <c r="K14" s="2">
        <f t="shared" si="7"/>
        <v>5.8708807614921879E-2</v>
      </c>
      <c r="T14" s="2">
        <v>187.94066077265239</v>
      </c>
      <c r="U14" s="2">
        <v>37</v>
      </c>
      <c r="W14" s="9" t="s">
        <v>19</v>
      </c>
      <c r="X14" s="9" t="s">
        <v>20</v>
      </c>
      <c r="Y14" s="10" t="s">
        <v>19</v>
      </c>
    </row>
    <row r="15" spans="1:25" ht="15.75" thickBot="1" x14ac:dyDescent="0.3">
      <c r="B15" s="2">
        <v>89.08</v>
      </c>
      <c r="C15" s="2">
        <v>0.54365647814155393</v>
      </c>
      <c r="D15" s="2">
        <f t="shared" si="0"/>
        <v>-8.2547521197885998E-2</v>
      </c>
      <c r="E15" s="2">
        <f t="shared" si="1"/>
        <v>7.4311058346387113E-2</v>
      </c>
      <c r="F15" s="2">
        <f t="shared" si="2"/>
        <v>1.4490656377545488</v>
      </c>
      <c r="G15" s="2">
        <f t="shared" si="3"/>
        <v>-0.41382933657117399</v>
      </c>
      <c r="H15" s="2">
        <f t="shared" si="4"/>
        <v>-0.40914671027701588</v>
      </c>
      <c r="I15" s="2">
        <f t="shared" si="5"/>
        <v>0.40914671027701588</v>
      </c>
      <c r="J15" s="2">
        <f t="shared" si="6"/>
        <v>6.8738638342887223E-3</v>
      </c>
      <c r="K15" s="2">
        <f t="shared" si="7"/>
        <v>0.11592397087280029</v>
      </c>
      <c r="T15" s="2">
        <v>8.0783226900831266</v>
      </c>
      <c r="U15" s="2">
        <v>1.59038463685432</v>
      </c>
      <c r="W15" s="9" t="s">
        <v>21</v>
      </c>
      <c r="X15" s="9" t="s">
        <v>22</v>
      </c>
      <c r="Y15" s="11" t="s">
        <v>20</v>
      </c>
    </row>
    <row r="16" spans="1:25" ht="15.75" thickBot="1" x14ac:dyDescent="0.3">
      <c r="B16" s="2">
        <v>89.27</v>
      </c>
      <c r="C16" s="2">
        <v>0.56518658070760353</v>
      </c>
      <c r="D16" s="2">
        <f t="shared" si="0"/>
        <v>-8.693834158974667E-2</v>
      </c>
      <c r="E16" s="2">
        <f t="shared" si="1"/>
        <v>7.8418163251696205E-2</v>
      </c>
      <c r="F16" s="2">
        <f t="shared" si="2"/>
        <v>1.529154183408076</v>
      </c>
      <c r="G16" s="2">
        <f t="shared" si="3"/>
        <v>-0.43681161128812301</v>
      </c>
      <c r="H16" s="2">
        <f t="shared" si="4"/>
        <v>-0.43198360170469652</v>
      </c>
      <c r="I16" s="2">
        <f t="shared" si="5"/>
        <v>0.43198360170469652</v>
      </c>
      <c r="J16" s="2">
        <f t="shared" si="6"/>
        <v>8.1178516751810002E-3</v>
      </c>
      <c r="K16" s="2">
        <f t="shared" si="7"/>
        <v>0.12601105297830528</v>
      </c>
      <c r="T16" s="12"/>
      <c r="U16" s="13"/>
      <c r="Y16" s="10" t="s">
        <v>21</v>
      </c>
    </row>
    <row r="17" spans="2:39" ht="15.75" thickBot="1" x14ac:dyDescent="0.3">
      <c r="B17" s="2">
        <v>89.34</v>
      </c>
      <c r="C17" s="2">
        <v>0.6508005192557319</v>
      </c>
      <c r="D17" s="2">
        <f t="shared" si="0"/>
        <v>-1.0874216762955524E-2</v>
      </c>
      <c r="E17" s="2">
        <f t="shared" si="1"/>
        <v>7.9973239003353819E-2</v>
      </c>
      <c r="F17" s="2">
        <f t="shared" si="2"/>
        <v>1.5594781605653996</v>
      </c>
      <c r="G17" s="2">
        <f t="shared" si="3"/>
        <v>-5.4682395541574162E-2</v>
      </c>
      <c r="H17" s="2">
        <f t="shared" si="4"/>
        <v>-5.3940562356945221E-2</v>
      </c>
      <c r="I17" s="2">
        <f t="shared" si="5"/>
        <v>5.3940562356945221E-2</v>
      </c>
      <c r="J17" s="2">
        <f t="shared" si="6"/>
        <v>1.29959877762231E-4</v>
      </c>
      <c r="K17" s="2">
        <f t="shared" si="7"/>
        <v>1.5903312129368224E-2</v>
      </c>
      <c r="Y17" s="11" t="s">
        <v>22</v>
      </c>
    </row>
    <row r="18" spans="2:39" x14ac:dyDescent="0.25">
      <c r="B18" s="2">
        <v>89.82</v>
      </c>
      <c r="C18" s="2">
        <v>0.78296273097400559</v>
      </c>
      <c r="D18" s="2">
        <f t="shared" si="0"/>
        <v>5.5803558009018928E-2</v>
      </c>
      <c r="E18" s="2">
        <f t="shared" si="1"/>
        <v>9.1244857648907579E-2</v>
      </c>
      <c r="F18" s="2">
        <f t="shared" si="2"/>
        <v>1.7792747241536977</v>
      </c>
      <c r="G18" s="2">
        <f t="shared" si="3"/>
        <v>0.28235028190045719</v>
      </c>
      <c r="H18" s="2">
        <f t="shared" si="4"/>
        <v>0.27880913108842154</v>
      </c>
      <c r="I18" s="2">
        <f t="shared" si="5"/>
        <v>0.27880913108842154</v>
      </c>
      <c r="J18" s="2">
        <f t="shared" si="6"/>
        <v>4.0022846409701E-3</v>
      </c>
      <c r="K18" s="2">
        <f t="shared" si="7"/>
        <v>8.8346175003002875E-2</v>
      </c>
    </row>
    <row r="19" spans="2:39" x14ac:dyDescent="0.25">
      <c r="B19" s="2">
        <v>90.38</v>
      </c>
      <c r="C19" s="2">
        <v>0.79835089006516957</v>
      </c>
      <c r="D19" s="2">
        <f t="shared" si="0"/>
        <v>-5.2067926705025025E-3</v>
      </c>
      <c r="E19" s="2">
        <f t="shared" si="1"/>
        <v>0.10573689825565807</v>
      </c>
      <c r="F19" s="2">
        <f t="shared" si="2"/>
        <v>2.0618695159853324</v>
      </c>
      <c r="G19" s="2">
        <f t="shared" si="3"/>
        <v>-2.655751314685691E-2</v>
      </c>
      <c r="H19" s="2">
        <f t="shared" si="4"/>
        <v>-2.619641928207064E-2</v>
      </c>
      <c r="I19" s="2">
        <f t="shared" si="5"/>
        <v>2.619641928207064E-2</v>
      </c>
      <c r="J19" s="2">
        <f t="shared" si="6"/>
        <v>4.1697120948085447E-5</v>
      </c>
      <c r="K19" s="2">
        <f t="shared" si="7"/>
        <v>9.0078793403172031E-3</v>
      </c>
    </row>
    <row r="20" spans="2:39" x14ac:dyDescent="0.25">
      <c r="B20" s="2">
        <v>90.86</v>
      </c>
      <c r="C20" s="2">
        <v>0.8479512128271971</v>
      </c>
      <c r="D20" s="2">
        <f t="shared" si="0"/>
        <v>-2.1090906854775993E-2</v>
      </c>
      <c r="E20" s="2">
        <f t="shared" si="1"/>
        <v>0.11930877779310489</v>
      </c>
      <c r="F20" s="2">
        <f t="shared" si="2"/>
        <v>2.3265211669655455</v>
      </c>
      <c r="G20" s="2">
        <f t="shared" si="3"/>
        <v>-0.10840097687436748</v>
      </c>
      <c r="H20" s="2">
        <f t="shared" si="4"/>
        <v>-0.10694304821208889</v>
      </c>
      <c r="I20" s="2">
        <f t="shared" si="5"/>
        <v>0.10694304821208889</v>
      </c>
      <c r="J20" s="2">
        <f t="shared" si="6"/>
        <v>7.9594878699787495E-4</v>
      </c>
      <c r="K20" s="2">
        <f t="shared" si="7"/>
        <v>3.9361978808885513E-2</v>
      </c>
    </row>
    <row r="21" spans="2:39" x14ac:dyDescent="0.25">
      <c r="B21" s="2">
        <v>80.25</v>
      </c>
      <c r="C21" s="2">
        <v>-0.89470061940811785</v>
      </c>
      <c r="D21" s="2">
        <f t="shared" si="0"/>
        <v>-0.31626383075622921</v>
      </c>
      <c r="E21" s="2">
        <f t="shared" si="1"/>
        <v>6.6940323608408264E-2</v>
      </c>
      <c r="F21" s="2">
        <f t="shared" si="2"/>
        <v>1.3053363103639612</v>
      </c>
      <c r="G21" s="2">
        <f t="shared" si="3"/>
        <v>-1.5792271167451766</v>
      </c>
      <c r="H21" s="2">
        <f t="shared" si="4"/>
        <v>-1.6130516416742831</v>
      </c>
      <c r="I21" s="2">
        <f t="shared" si="5"/>
        <v>1.6130516416742831</v>
      </c>
      <c r="J21" s="2">
        <f t="shared" si="6"/>
        <v>8.9461788443138388E-2</v>
      </c>
      <c r="K21" s="2">
        <f t="shared" si="7"/>
        <v>0.43205343738735735</v>
      </c>
    </row>
    <row r="22" spans="2:39" x14ac:dyDescent="0.25">
      <c r="B22" s="2">
        <v>80.02</v>
      </c>
      <c r="C22" s="2">
        <v>-0.71879382889199261</v>
      </c>
      <c r="D22" s="2">
        <f t="shared" si="0"/>
        <v>-0.10897908086999974</v>
      </c>
      <c r="E22" s="2">
        <f t="shared" si="1"/>
        <v>7.1549299106177938E-2</v>
      </c>
      <c r="F22" s="2">
        <f t="shared" si="2"/>
        <v>1.3952113325704698</v>
      </c>
      <c r="G22" s="2">
        <f t="shared" si="3"/>
        <v>-0.54552353625566641</v>
      </c>
      <c r="H22" s="2">
        <f t="shared" si="4"/>
        <v>-0.54027825306720323</v>
      </c>
      <c r="I22" s="2">
        <f t="shared" si="5"/>
        <v>0.54027825306720323</v>
      </c>
      <c r="J22" s="2">
        <f t="shared" si="6"/>
        <v>1.1466833989311139E-2</v>
      </c>
      <c r="K22" s="2">
        <f t="shared" si="7"/>
        <v>0.14998255740577518</v>
      </c>
    </row>
    <row r="23" spans="2:39" x14ac:dyDescent="0.25">
      <c r="B23" s="2">
        <v>80.13</v>
      </c>
      <c r="C23" s="2">
        <v>-0.69935328620845749</v>
      </c>
      <c r="D23" s="2">
        <f t="shared" si="0"/>
        <v>-0.10454538831999227</v>
      </c>
      <c r="E23" s="2">
        <f t="shared" si="1"/>
        <v>6.9314594373671878E-2</v>
      </c>
      <c r="F23" s="2">
        <f t="shared" si="2"/>
        <v>1.3516345902866016</v>
      </c>
      <c r="G23" s="2">
        <f t="shared" si="3"/>
        <v>-0.52270084767360148</v>
      </c>
      <c r="H23" s="2">
        <f t="shared" si="4"/>
        <v>-0.5175031592713899</v>
      </c>
      <c r="I23" s="2">
        <f t="shared" si="5"/>
        <v>0.5175031592713899</v>
      </c>
      <c r="J23" s="2">
        <f t="shared" si="6"/>
        <v>1.017415139008297E-2</v>
      </c>
      <c r="K23" s="2">
        <f t="shared" si="7"/>
        <v>0.14122900411124614</v>
      </c>
    </row>
    <row r="24" spans="2:39" x14ac:dyDescent="0.25">
      <c r="B24" s="2">
        <v>80.69</v>
      </c>
      <c r="C24" s="2">
        <v>-0.69569011489795041</v>
      </c>
      <c r="D24" s="2">
        <f t="shared" si="0"/>
        <v>-0.17728072678017059</v>
      </c>
      <c r="E24" s="2">
        <f t="shared" si="1"/>
        <v>5.8802356727684781E-2</v>
      </c>
      <c r="F24" s="2">
        <f t="shared" si="2"/>
        <v>1.1466459561898532</v>
      </c>
      <c r="G24" s="2">
        <f t="shared" si="3"/>
        <v>-0.88139561209718897</v>
      </c>
      <c r="H24" s="2">
        <f t="shared" si="4"/>
        <v>-0.87867663191834178</v>
      </c>
      <c r="I24" s="2">
        <f t="shared" si="5"/>
        <v>0.87867663191834178</v>
      </c>
      <c r="J24" s="2">
        <f t="shared" si="6"/>
        <v>2.4267535517771648E-2</v>
      </c>
      <c r="K24" s="2">
        <f t="shared" si="7"/>
        <v>0.21962715069350919</v>
      </c>
    </row>
    <row r="25" spans="2:39" x14ac:dyDescent="0.25">
      <c r="B25" s="2">
        <v>80.67</v>
      </c>
      <c r="C25" s="2">
        <v>-0.46502424062530812</v>
      </c>
      <c r="D25" s="2">
        <f t="shared" si="0"/>
        <v>5.6113665698567794E-2</v>
      </c>
      <c r="E25" s="2">
        <f t="shared" si="1"/>
        <v>5.9152911156629781E-2</v>
      </c>
      <c r="F25" s="2">
        <f t="shared" si="2"/>
        <v>1.1534817675542808</v>
      </c>
      <c r="G25" s="2">
        <f t="shared" si="3"/>
        <v>0.27903513663142332</v>
      </c>
      <c r="H25" s="2">
        <f t="shared" si="4"/>
        <v>0.27552861903267589</v>
      </c>
      <c r="I25" s="2">
        <f t="shared" si="5"/>
        <v>0.27552861903267589</v>
      </c>
      <c r="J25" s="2">
        <f t="shared" si="6"/>
        <v>2.4476249388341027E-3</v>
      </c>
      <c r="K25" s="2">
        <f t="shared" si="7"/>
        <v>6.9086828150311211E-2</v>
      </c>
    </row>
    <row r="26" spans="2:39" x14ac:dyDescent="0.25">
      <c r="B26" s="2">
        <v>80.69</v>
      </c>
      <c r="C26" s="2">
        <v>-0.39390181632504306</v>
      </c>
      <c r="D26" s="2">
        <f t="shared" si="0"/>
        <v>0.12450757179273675</v>
      </c>
      <c r="E26" s="2">
        <f t="shared" si="1"/>
        <v>5.8802356727684781E-2</v>
      </c>
      <c r="F26" s="2">
        <f t="shared" si="2"/>
        <v>1.1466459561898532</v>
      </c>
      <c r="G26" s="2">
        <f t="shared" si="3"/>
        <v>0.61902063153809628</v>
      </c>
      <c r="H26" s="2">
        <f t="shared" si="4"/>
        <v>0.61378475959524548</v>
      </c>
      <c r="I26" s="2">
        <f t="shared" si="5"/>
        <v>0.61378475959524548</v>
      </c>
      <c r="J26" s="2">
        <f t="shared" si="6"/>
        <v>1.197000009129804E-2</v>
      </c>
      <c r="K26" s="2">
        <f t="shared" si="7"/>
        <v>0.15341684641675099</v>
      </c>
    </row>
    <row r="27" spans="2:39" x14ac:dyDescent="0.25">
      <c r="B27" s="2">
        <v>80.739999999999995</v>
      </c>
      <c r="C27" s="2">
        <v>-0.63464625262377905</v>
      </c>
      <c r="D27" s="2">
        <f t="shared" si="0"/>
        <v>-0.12305816002123859</v>
      </c>
      <c r="E27" s="2">
        <f t="shared" si="1"/>
        <v>5.7934034470548151E-2</v>
      </c>
      <c r="F27" s="2">
        <f t="shared" si="2"/>
        <v>1.1297136721756889</v>
      </c>
      <c r="G27" s="2">
        <f t="shared" si="3"/>
        <v>-0.6115324910299571</v>
      </c>
      <c r="H27" s="2">
        <f t="shared" si="4"/>
        <v>-0.6062836758487562</v>
      </c>
      <c r="I27" s="2">
        <f t="shared" si="5"/>
        <v>0.6062836758487562</v>
      </c>
      <c r="J27" s="2">
        <f t="shared" si="6"/>
        <v>1.1499038715197647E-2</v>
      </c>
      <c r="K27" s="2">
        <f t="shared" si="7"/>
        <v>0.1503495403416617</v>
      </c>
    </row>
    <row r="28" spans="2:39" x14ac:dyDescent="0.25">
      <c r="B28" s="2">
        <v>80.709999999999994</v>
      </c>
      <c r="C28" s="2">
        <v>-0.36718218072171743</v>
      </c>
      <c r="D28" s="2">
        <f t="shared" si="0"/>
        <v>0.14849868918996806</v>
      </c>
      <c r="E28" s="2">
        <f t="shared" si="1"/>
        <v>5.8453645456505728E-2</v>
      </c>
      <c r="F28" s="2">
        <f t="shared" si="2"/>
        <v>1.1398460864018616</v>
      </c>
      <c r="G28" s="2">
        <f t="shared" si="3"/>
        <v>0.73816176009850354</v>
      </c>
      <c r="H28" s="2">
        <f t="shared" si="4"/>
        <v>0.73353956609120796</v>
      </c>
      <c r="I28" s="2">
        <f t="shared" si="5"/>
        <v>0.73353956609120796</v>
      </c>
      <c r="J28" s="2">
        <f t="shared" si="6"/>
        <v>1.6913869891687212E-2</v>
      </c>
      <c r="K28" s="2">
        <f t="shared" si="7"/>
        <v>0.18277150647321111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2:39" x14ac:dyDescent="0.25">
      <c r="B29" s="2">
        <v>80.64</v>
      </c>
      <c r="C29" s="2">
        <v>-0.31615554852987948</v>
      </c>
      <c r="D29" s="2">
        <f t="shared" si="0"/>
        <v>0.20907513510313969</v>
      </c>
      <c r="E29" s="2">
        <f t="shared" si="1"/>
        <v>5.9682198720858531E-2</v>
      </c>
      <c r="F29" s="2">
        <f t="shared" si="2"/>
        <v>1.1638028750567413</v>
      </c>
      <c r="G29" s="2">
        <f t="shared" si="3"/>
        <v>1.039955684848322</v>
      </c>
      <c r="H29" s="2">
        <f t="shared" si="4"/>
        <v>1.0411349728554378</v>
      </c>
      <c r="I29" s="2">
        <f t="shared" si="5"/>
        <v>1.0411349728554378</v>
      </c>
      <c r="J29" s="2">
        <f t="shared" si="6"/>
        <v>3.4321781916948145E-2</v>
      </c>
      <c r="K29" s="2">
        <f t="shared" si="7"/>
        <v>0.26229626919980076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2:39" x14ac:dyDescent="0.25">
      <c r="B30" s="2">
        <v>86.97</v>
      </c>
      <c r="C30" s="2">
        <v>0.28895768833848645</v>
      </c>
      <c r="D30" s="2">
        <f t="shared" si="0"/>
        <v>-4.9387640257839149E-2</v>
      </c>
      <c r="E30" s="2">
        <f t="shared" si="1"/>
        <v>3.9881633353480071E-2</v>
      </c>
      <c r="F30" s="2">
        <f t="shared" si="2"/>
        <v>0.77769185039286137</v>
      </c>
      <c r="G30" s="2">
        <f t="shared" si="3"/>
        <v>-0.24311158981863043</v>
      </c>
      <c r="H30" s="2">
        <f t="shared" si="4"/>
        <v>-0.23999555426878172</v>
      </c>
      <c r="I30" s="2">
        <f t="shared" si="5"/>
        <v>0.23999555426878172</v>
      </c>
      <c r="J30" s="2">
        <f t="shared" si="6"/>
        <v>1.2275225811361171E-3</v>
      </c>
      <c r="K30" s="2">
        <f t="shared" si="7"/>
        <v>4.8913335164059456E-2</v>
      </c>
    </row>
    <row r="31" spans="2:39" x14ac:dyDescent="0.25">
      <c r="B31" s="2">
        <v>87.77</v>
      </c>
      <c r="C31" s="2">
        <v>0.3409281442703655</v>
      </c>
      <c r="D31" s="2">
        <f t="shared" si="0"/>
        <v>-0.10655791256979513</v>
      </c>
      <c r="E31" s="2">
        <f t="shared" si="1"/>
        <v>5.0520907103950075E-2</v>
      </c>
      <c r="F31" s="2">
        <f t="shared" si="2"/>
        <v>0.98515768852702645</v>
      </c>
      <c r="G31" s="2">
        <f t="shared" si="3"/>
        <v>-0.52746394337391467</v>
      </c>
      <c r="H31" s="2">
        <f t="shared" si="4"/>
        <v>-0.52225445684784855</v>
      </c>
      <c r="I31" s="2">
        <f t="shared" si="5"/>
        <v>0.52225445684784855</v>
      </c>
      <c r="J31" s="2">
        <f t="shared" si="6"/>
        <v>7.4018672585803441E-3</v>
      </c>
      <c r="K31" s="2">
        <f t="shared" si="7"/>
        <v>0.12046892130654439</v>
      </c>
    </row>
    <row r="32" spans="2:39" x14ac:dyDescent="0.25">
      <c r="B32" s="2">
        <v>87.91</v>
      </c>
      <c r="C32" s="2">
        <v>0.3281561725057317</v>
      </c>
      <c r="D32" s="2">
        <f t="shared" si="0"/>
        <v>-0.13842951177709983</v>
      </c>
      <c r="E32" s="2">
        <f t="shared" si="1"/>
        <v>5.268597946277942E-2</v>
      </c>
      <c r="F32" s="2">
        <f t="shared" si="2"/>
        <v>1.0273765995241986</v>
      </c>
      <c r="G32" s="2">
        <f t="shared" si="3"/>
        <v>-0.68601163383594377</v>
      </c>
      <c r="H32" s="2">
        <f t="shared" si="4"/>
        <v>-0.68102261326985836</v>
      </c>
      <c r="I32" s="2">
        <f t="shared" si="5"/>
        <v>0.68102261326985836</v>
      </c>
      <c r="J32" s="2">
        <f t="shared" si="6"/>
        <v>1.3086817894911477E-2</v>
      </c>
      <c r="K32" s="2">
        <f t="shared" si="7"/>
        <v>0.16060611597552352</v>
      </c>
    </row>
    <row r="33" spans="2:11" x14ac:dyDescent="0.25">
      <c r="B33" s="2">
        <v>88.05</v>
      </c>
      <c r="C33" s="2">
        <v>0.21045381495370452</v>
      </c>
      <c r="D33" s="2">
        <f t="shared" si="0"/>
        <v>-0.27523149677179792</v>
      </c>
      <c r="E33" s="2">
        <f t="shared" si="1"/>
        <v>5.4941366552139805E-2</v>
      </c>
      <c r="F33" s="2">
        <f t="shared" si="2"/>
        <v>1.0713566477667262</v>
      </c>
      <c r="G33" s="2">
        <f t="shared" si="3"/>
        <v>-1.3655843504165999</v>
      </c>
      <c r="H33" s="2">
        <f t="shared" si="4"/>
        <v>-1.3822884968867282</v>
      </c>
      <c r="I33" s="2">
        <f t="shared" si="5"/>
        <v>1.3822884968867282</v>
      </c>
      <c r="J33" s="2">
        <f t="shared" si="6"/>
        <v>5.4206051088798619E-2</v>
      </c>
      <c r="K33" s="2">
        <f t="shared" si="7"/>
        <v>0.3332875153414348</v>
      </c>
    </row>
    <row r="34" spans="2:11" x14ac:dyDescent="0.25">
      <c r="B34" s="2">
        <v>88.44</v>
      </c>
      <c r="C34" s="2">
        <v>0.43064197905599899</v>
      </c>
      <c r="D34" s="2">
        <f t="shared" si="0"/>
        <v>-0.10824943768837292</v>
      </c>
      <c r="E34" s="2">
        <f t="shared" si="1"/>
        <v>6.1700456474561238E-2</v>
      </c>
      <c r="F34" s="2">
        <f t="shared" si="2"/>
        <v>1.2031589012539441</v>
      </c>
      <c r="G34" s="2">
        <f t="shared" si="3"/>
        <v>-0.53901974303265132</v>
      </c>
      <c r="H34" s="2">
        <f t="shared" si="4"/>
        <v>-0.53378570441005402</v>
      </c>
      <c r="I34" s="2">
        <f t="shared" si="5"/>
        <v>0.53378570441005402</v>
      </c>
      <c r="J34" s="2">
        <f t="shared" si="6"/>
        <v>9.5527018175292945E-3</v>
      </c>
      <c r="K34" s="2">
        <f t="shared" si="7"/>
        <v>0.13688011914246401</v>
      </c>
    </row>
    <row r="35" spans="2:11" x14ac:dyDescent="0.25">
      <c r="B35" s="2">
        <v>88.97</v>
      </c>
      <c r="C35" s="2">
        <v>0.52099006921458313</v>
      </c>
      <c r="D35" s="2">
        <f t="shared" si="0"/>
        <v>-9.020707999133093E-2</v>
      </c>
      <c r="E35" s="2">
        <f t="shared" si="1"/>
        <v>7.2009291027474193E-2</v>
      </c>
      <c r="F35" s="2">
        <f t="shared" si="2"/>
        <v>1.4041811750357467</v>
      </c>
      <c r="G35" s="2">
        <f t="shared" si="3"/>
        <v>-0.45166723504372941</v>
      </c>
      <c r="H35" s="2">
        <f t="shared" si="4"/>
        <v>-0.4467551336997671</v>
      </c>
      <c r="I35" s="2">
        <f t="shared" si="5"/>
        <v>0.4467551336997671</v>
      </c>
      <c r="J35" s="2">
        <f t="shared" si="6"/>
        <v>7.9150212525919885E-3</v>
      </c>
      <c r="K35" s="2">
        <f t="shared" si="7"/>
        <v>0.12444917020958633</v>
      </c>
    </row>
    <row r="36" spans="2:11" x14ac:dyDescent="0.25">
      <c r="B36" s="2">
        <v>83.28</v>
      </c>
      <c r="C36" s="2">
        <v>-0.29523150221932415</v>
      </c>
      <c r="D36" s="2">
        <f t="shared" si="0"/>
        <v>-0.13016522179095968</v>
      </c>
      <c r="E36" s="2">
        <f t="shared" si="1"/>
        <v>2.8980010906768106E-2</v>
      </c>
      <c r="F36" s="2">
        <f t="shared" si="2"/>
        <v>0.56511021268197803</v>
      </c>
      <c r="G36" s="2">
        <f t="shared" si="3"/>
        <v>-0.63713381274012615</v>
      </c>
      <c r="H36" s="2">
        <f t="shared" si="4"/>
        <v>-0.63194110206102461</v>
      </c>
      <c r="I36" s="2">
        <f t="shared" si="5"/>
        <v>0.63194110206102461</v>
      </c>
      <c r="J36" s="2">
        <f t="shared" si="6"/>
        <v>6.0576152574022936E-3</v>
      </c>
      <c r="K36" s="2">
        <f t="shared" si="7"/>
        <v>0.10917213168620013</v>
      </c>
    </row>
    <row r="37" spans="2:11" x14ac:dyDescent="0.25">
      <c r="B37" s="2">
        <v>83.07</v>
      </c>
      <c r="C37" s="2">
        <v>-0.24212089767848741</v>
      </c>
      <c r="D37" s="2">
        <f t="shared" si="0"/>
        <v>-4.840517608611658E-2</v>
      </c>
      <c r="E37" s="2">
        <f t="shared" si="1"/>
        <v>3.0246526132031132E-2</v>
      </c>
      <c r="F37" s="2">
        <f t="shared" si="2"/>
        <v>0.58980725957460711</v>
      </c>
      <c r="G37" s="2">
        <f t="shared" si="3"/>
        <v>-0.23708872899111152</v>
      </c>
      <c r="H37" s="2">
        <f t="shared" si="4"/>
        <v>-0.23404072870072451</v>
      </c>
      <c r="I37" s="2">
        <f t="shared" si="5"/>
        <v>0.23404072870072451</v>
      </c>
      <c r="J37" s="2">
        <f t="shared" si="6"/>
        <v>8.7660910983450454E-4</v>
      </c>
      <c r="K37" s="2">
        <f t="shared" si="7"/>
        <v>4.1333151587576146E-2</v>
      </c>
    </row>
    <row r="38" spans="2:11" x14ac:dyDescent="0.25">
      <c r="B38" s="2">
        <v>82.84</v>
      </c>
      <c r="C38" s="2">
        <v>-0.16064420359110226</v>
      </c>
      <c r="D38" s="2">
        <f t="shared" si="0"/>
        <v>6.4449477371371022E-2</v>
      </c>
      <c r="E38" s="2">
        <f t="shared" si="1"/>
        <v>3.1866821312329499E-2</v>
      </c>
      <c r="F38" s="2">
        <f t="shared" si="2"/>
        <v>0.62140301559042521</v>
      </c>
      <c r="G38" s="2">
        <f t="shared" si="3"/>
        <v>0.31593782505884405</v>
      </c>
      <c r="H38" s="2">
        <f t="shared" si="4"/>
        <v>0.31206036547525867</v>
      </c>
      <c r="I38" s="2">
        <f t="shared" si="5"/>
        <v>0.31206036547525867</v>
      </c>
      <c r="J38" s="2">
        <f t="shared" si="6"/>
        <v>1.6427704934420129E-3</v>
      </c>
      <c r="K38" s="2">
        <f t="shared" si="7"/>
        <v>5.6616163054037029E-2</v>
      </c>
    </row>
    <row r="39" spans="2:11" x14ac:dyDescent="0.25">
      <c r="B39" s="2">
        <v>82.65</v>
      </c>
      <c r="C39" s="2">
        <v>-0.25370407956159935</v>
      </c>
      <c r="D39" s="2">
        <f t="shared" si="0"/>
        <v>-2.6894756412157994E-3</v>
      </c>
      <c r="E39" s="2">
        <f t="shared" si="1"/>
        <v>3.3389181013641536E-2</v>
      </c>
      <c r="F39" s="2">
        <f t="shared" si="2"/>
        <v>0.65108902976600991</v>
      </c>
      <c r="G39" s="2">
        <f t="shared" si="3"/>
        <v>-1.3194458316691004E-2</v>
      </c>
      <c r="H39" s="2">
        <f t="shared" si="4"/>
        <v>-1.3014964131115098E-2</v>
      </c>
      <c r="I39" s="2">
        <f t="shared" si="5"/>
        <v>1.3014964131115098E-2</v>
      </c>
      <c r="J39" s="2">
        <f t="shared" si="6"/>
        <v>3.0068187522723562E-6</v>
      </c>
      <c r="K39" s="2">
        <f t="shared" si="7"/>
        <v>2.418911799166327E-3</v>
      </c>
    </row>
    <row r="40" spans="2:11" x14ac:dyDescent="0.25">
      <c r="B40" s="2">
        <v>82.77</v>
      </c>
      <c r="C40" s="2">
        <v>-0.35710662473370147</v>
      </c>
      <c r="D40" s="2">
        <f t="shared" si="0"/>
        <v>-0.12246313004989273</v>
      </c>
      <c r="E40" s="2">
        <f t="shared" si="1"/>
        <v>3.2408337519428475E-2</v>
      </c>
      <c r="F40" s="2">
        <f t="shared" si="2"/>
        <v>0.63196258162885521</v>
      </c>
      <c r="G40" s="2">
        <f t="shared" si="3"/>
        <v>-0.60049455368004634</v>
      </c>
      <c r="H40" s="2">
        <f t="shared" si="4"/>
        <v>-0.59523177835786512</v>
      </c>
      <c r="I40" s="2">
        <f t="shared" si="5"/>
        <v>0.59523177835786512</v>
      </c>
      <c r="J40" s="2">
        <f t="shared" si="6"/>
        <v>6.0388297469800263E-3</v>
      </c>
      <c r="K40" s="2">
        <f t="shared" si="7"/>
        <v>0.1089352481917879</v>
      </c>
    </row>
    <row r="41" spans="2:11" x14ac:dyDescent="0.25">
      <c r="B41" s="2">
        <v>82.77</v>
      </c>
      <c r="C41" s="2">
        <v>-0.29238578680202998</v>
      </c>
      <c r="D41" s="2">
        <f t="shared" si="0"/>
        <v>-5.7742292118221239E-2</v>
      </c>
      <c r="E41" s="2">
        <f t="shared" si="1"/>
        <v>3.2408337519428475E-2</v>
      </c>
      <c r="F41" s="2">
        <f t="shared" si="2"/>
        <v>0.63196258162885521</v>
      </c>
      <c r="G41" s="2">
        <f t="shared" si="3"/>
        <v>-0.28313772414495375</v>
      </c>
      <c r="H41" s="2">
        <f t="shared" si="4"/>
        <v>-0.2795883835121678</v>
      </c>
      <c r="I41" s="2">
        <f t="shared" si="5"/>
        <v>0.2795883835121678</v>
      </c>
      <c r="J41" s="2">
        <f t="shared" si="6"/>
        <v>1.3425489023114112E-3</v>
      </c>
      <c r="K41" s="2">
        <f t="shared" si="7"/>
        <v>5.1168353331981227E-2</v>
      </c>
    </row>
    <row r="42" spans="2:11" x14ac:dyDescent="0.25">
      <c r="B42" s="2">
        <v>82.65</v>
      </c>
      <c r="C42" s="2">
        <v>-0.42114935487576965</v>
      </c>
      <c r="D42" s="2">
        <f t="shared" si="0"/>
        <v>-0.1701347509553861</v>
      </c>
      <c r="E42" s="2">
        <f t="shared" si="1"/>
        <v>3.3389181013641536E-2</v>
      </c>
      <c r="F42" s="2">
        <f t="shared" si="2"/>
        <v>0.65108902976600991</v>
      </c>
      <c r="G42" s="2">
        <f t="shared" si="3"/>
        <v>-0.83467418157639472</v>
      </c>
      <c r="H42" s="2">
        <f t="shared" si="4"/>
        <v>-0.83117996125249394</v>
      </c>
      <c r="I42" s="2">
        <f t="shared" si="5"/>
        <v>0.83117996125249394</v>
      </c>
      <c r="J42" s="2">
        <f t="shared" si="6"/>
        <v>1.2032561195573254E-2</v>
      </c>
      <c r="K42" s="2">
        <f t="shared" si="7"/>
        <v>0.1544799505591882</v>
      </c>
    </row>
    <row r="43" spans="2:11" x14ac:dyDescent="0.25">
      <c r="B43" s="2">
        <v>82.35</v>
      </c>
      <c r="C43" s="2">
        <v>-0.33468482252141984</v>
      </c>
      <c r="D43" s="2">
        <f t="shared" si="0"/>
        <v>-4.2742445509596605E-2</v>
      </c>
      <c r="E43" s="2">
        <f t="shared" si="1"/>
        <v>3.6131587097309986E-2</v>
      </c>
      <c r="F43" s="2">
        <f t="shared" si="2"/>
        <v>0.70456594839754472</v>
      </c>
      <c r="G43" s="2">
        <f t="shared" si="3"/>
        <v>-0.20999080032947634</v>
      </c>
      <c r="H43" s="2">
        <f t="shared" si="4"/>
        <v>-0.2072571895853374</v>
      </c>
      <c r="I43" s="2">
        <f t="shared" si="5"/>
        <v>0.2072571895853374</v>
      </c>
      <c r="J43" s="2">
        <f t="shared" si="6"/>
        <v>8.2649424198815845E-4</v>
      </c>
      <c r="K43" s="2">
        <f t="shared" si="7"/>
        <v>4.0127698340000767E-2</v>
      </c>
    </row>
    <row r="44" spans="2:11" x14ac:dyDescent="0.25">
      <c r="B44" s="2">
        <v>82.65</v>
      </c>
      <c r="C44" s="2">
        <v>-0.2496595551520748</v>
      </c>
      <c r="D44" s="2">
        <f t="shared" si="0"/>
        <v>1.3550487683087475E-3</v>
      </c>
      <c r="E44" s="2">
        <f t="shared" si="1"/>
        <v>3.3389181013641536E-2</v>
      </c>
      <c r="F44" s="2">
        <f t="shared" si="2"/>
        <v>0.65108902976600991</v>
      </c>
      <c r="G44" s="2">
        <f t="shared" si="3"/>
        <v>6.6478142491935141E-3</v>
      </c>
      <c r="H44" s="2">
        <f t="shared" si="4"/>
        <v>6.5573674982864726E-3</v>
      </c>
      <c r="I44" s="2">
        <f t="shared" si="5"/>
        <v>6.5573674982864726E-3</v>
      </c>
      <c r="J44" s="2">
        <f t="shared" si="6"/>
        <v>7.6327646463242775E-7</v>
      </c>
      <c r="K44" s="2">
        <f t="shared" si="7"/>
        <v>1.2187274166322215E-3</v>
      </c>
    </row>
    <row r="45" spans="2:11" x14ac:dyDescent="0.25">
      <c r="B45" s="2">
        <v>82.38</v>
      </c>
      <c r="C45" s="2">
        <v>-0.28272047779759141</v>
      </c>
      <c r="D45" s="2">
        <f t="shared" si="0"/>
        <v>5.1291219050867976E-3</v>
      </c>
      <c r="E45" s="2">
        <f t="shared" si="1"/>
        <v>3.5838684516563003E-2</v>
      </c>
      <c r="F45" s="2">
        <f t="shared" si="2"/>
        <v>0.69885434807297853</v>
      </c>
      <c r="G45" s="2">
        <f t="shared" si="3"/>
        <v>2.5195207884230627E-2</v>
      </c>
      <c r="H45" s="2">
        <f t="shared" si="4"/>
        <v>2.4852613162222988E-2</v>
      </c>
      <c r="I45" s="2">
        <f t="shared" si="5"/>
        <v>2.4852613162222988E-2</v>
      </c>
      <c r="J45" s="2">
        <f t="shared" si="6"/>
        <v>1.1797996258277885E-5</v>
      </c>
      <c r="K45" s="2">
        <f t="shared" si="7"/>
        <v>4.7915192668132271E-3</v>
      </c>
    </row>
    <row r="46" spans="2:11" x14ac:dyDescent="0.25">
      <c r="B46" s="2">
        <v>82.45</v>
      </c>
      <c r="C46" s="2">
        <v>-0.16673240345655096</v>
      </c>
      <c r="D46" s="2">
        <f t="shared" si="0"/>
        <v>0.11156738252479179</v>
      </c>
      <c r="E46" s="2">
        <f t="shared" si="1"/>
        <v>3.5171372791938632E-2</v>
      </c>
      <c r="F46" s="2">
        <f t="shared" si="2"/>
        <v>0.68584176944280328</v>
      </c>
      <c r="G46" s="2">
        <f t="shared" si="3"/>
        <v>0.54785033300568009</v>
      </c>
      <c r="H46" s="2">
        <f t="shared" si="4"/>
        <v>0.5426014831197622</v>
      </c>
      <c r="I46" s="2">
        <f t="shared" si="5"/>
        <v>0.5426014831197622</v>
      </c>
      <c r="J46" s="2">
        <f t="shared" si="6"/>
        <v>5.4705753374363559E-3</v>
      </c>
      <c r="K46" s="2">
        <f t="shared" si="7"/>
        <v>0.10359780313791596</v>
      </c>
    </row>
    <row r="47" spans="2:11" x14ac:dyDescent="0.25">
      <c r="B47" s="2">
        <v>82.75</v>
      </c>
      <c r="C47" s="2">
        <v>-0.17021578396780729</v>
      </c>
      <c r="D47" s="2">
        <f t="shared" si="0"/>
        <v>6.7156228922097549E-2</v>
      </c>
      <c r="E47" s="2">
        <f t="shared" si="1"/>
        <v>3.2567203540715781E-2</v>
      </c>
      <c r="F47" s="2">
        <f t="shared" si="2"/>
        <v>0.63506046904395774</v>
      </c>
      <c r="G47" s="2">
        <f t="shared" si="3"/>
        <v>0.32932573817252719</v>
      </c>
      <c r="H47" s="2">
        <f t="shared" si="4"/>
        <v>0.32532205358968186</v>
      </c>
      <c r="I47" s="2">
        <f t="shared" si="5"/>
        <v>0.32532205358968186</v>
      </c>
      <c r="J47" s="2">
        <f t="shared" si="6"/>
        <v>1.8254965419154273E-3</v>
      </c>
      <c r="K47" s="2">
        <f t="shared" si="7"/>
        <v>5.9688867136423199E-2</v>
      </c>
    </row>
    <row r="59" spans="4:48" x14ac:dyDescent="0.25">
      <c r="D59" s="3"/>
    </row>
    <row r="60" spans="4:48" x14ac:dyDescent="0.25">
      <c r="D60" s="3"/>
    </row>
    <row r="61" spans="4:48" x14ac:dyDescent="0.25">
      <c r="D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</row>
    <row r="62" spans="4:48" x14ac:dyDescent="0.25">
      <c r="D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</row>
    <row r="63" spans="4:48" x14ac:dyDescent="0.25">
      <c r="D63" s="3"/>
    </row>
    <row r="64" spans="4:48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12" x14ac:dyDescent="0.25">
      <c r="D81" s="3"/>
    </row>
    <row r="82" spans="4:12" x14ac:dyDescent="0.25">
      <c r="D82" s="3"/>
    </row>
    <row r="83" spans="4:12" x14ac:dyDescent="0.25">
      <c r="D83" s="3"/>
    </row>
    <row r="84" spans="4:12" x14ac:dyDescent="0.25">
      <c r="D84" s="3"/>
    </row>
    <row r="85" spans="4:12" x14ac:dyDescent="0.25">
      <c r="D85" s="3"/>
    </row>
    <row r="86" spans="4:12" x14ac:dyDescent="0.25">
      <c r="D86" s="3"/>
    </row>
    <row r="87" spans="4:12" x14ac:dyDescent="0.25">
      <c r="D87" s="3"/>
    </row>
    <row r="88" spans="4:12" x14ac:dyDescent="0.25">
      <c r="D88" s="3"/>
    </row>
    <row r="89" spans="4:12" x14ac:dyDescent="0.25">
      <c r="D89" s="3"/>
    </row>
    <row r="90" spans="4:12" x14ac:dyDescent="0.25">
      <c r="D90" s="3"/>
    </row>
    <row r="91" spans="4:12" x14ac:dyDescent="0.25">
      <c r="D91" s="3"/>
    </row>
    <row r="92" spans="4:12" x14ac:dyDescent="0.25">
      <c r="D92" s="3"/>
    </row>
    <row r="93" spans="4:12" x14ac:dyDescent="0.25">
      <c r="D93" s="3"/>
    </row>
    <row r="94" spans="4:12" x14ac:dyDescent="0.25">
      <c r="D94" s="3"/>
    </row>
    <row r="95" spans="4:12" x14ac:dyDescent="0.25">
      <c r="D95" s="3"/>
    </row>
    <row r="96" spans="4:12" x14ac:dyDescent="0.25">
      <c r="K96" s="3"/>
      <c r="L96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Flow Meters1</vt:lpstr>
      <vt:lpstr>Flow Meters2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2014-09-20T19:13:11Z</dcterms:created>
  <dcterms:modified xsi:type="dcterms:W3CDTF">2016-09-19T14:39:24Z</dcterms:modified>
</cp:coreProperties>
</file>