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880" windowHeight="7740" activeTab="3"/>
  </bookViews>
  <sheets>
    <sheet name="Michelson autocorrelation" sheetId="16" r:id="rId1"/>
    <sheet name="Sunspots" sheetId="18" r:id="rId2"/>
    <sheet name="Flow Meters" sheetId="15" r:id="rId3"/>
    <sheet name="Flow Meters Autoregression" sheetId="14" r:id="rId4"/>
  </sheets>
  <calcPr calcId="145621"/>
</workbook>
</file>

<file path=xl/calcChain.xml><?xml version="1.0" encoding="utf-8"?>
<calcChain xmlns="http://schemas.openxmlformats.org/spreadsheetml/2006/main">
  <c r="H4" i="14" l="1"/>
  <c r="F15" i="16" l="1"/>
  <c r="F14" i="16"/>
  <c r="F13" i="16"/>
  <c r="F6" i="16" l="1"/>
  <c r="E27" i="18"/>
  <c r="E26" i="18"/>
  <c r="E25" i="18"/>
  <c r="E24" i="18"/>
  <c r="E23" i="18"/>
  <c r="E22" i="18"/>
  <c r="E21" i="18"/>
  <c r="E20" i="18"/>
  <c r="E19" i="18"/>
  <c r="E18" i="18"/>
  <c r="E17" i="18"/>
  <c r="E16" i="18"/>
  <c r="E15" i="18"/>
  <c r="E14" i="18"/>
  <c r="E13" i="18"/>
  <c r="E12" i="18"/>
  <c r="E11" i="18"/>
  <c r="E10" i="18"/>
  <c r="E9" i="18"/>
  <c r="E8" i="18"/>
  <c r="E7" i="18"/>
  <c r="E6" i="18"/>
  <c r="B6" i="18"/>
  <c r="B5" i="18"/>
  <c r="B4" i="18"/>
  <c r="B6" i="16"/>
  <c r="B5" i="16"/>
  <c r="C108" i="16" s="1"/>
  <c r="B4" i="16"/>
  <c r="C10" i="16" l="1"/>
  <c r="C12" i="16"/>
  <c r="C15" i="16"/>
  <c r="C19" i="16"/>
  <c r="C23" i="16"/>
  <c r="C27" i="16"/>
  <c r="C29" i="16"/>
  <c r="C31" i="16"/>
  <c r="C33" i="16"/>
  <c r="C37" i="16"/>
  <c r="C41" i="16"/>
  <c r="C45" i="16"/>
  <c r="C49" i="16"/>
  <c r="C53" i="16"/>
  <c r="C57" i="16"/>
  <c r="C61" i="16"/>
  <c r="C65" i="16"/>
  <c r="C69" i="16"/>
  <c r="C73" i="16"/>
  <c r="C77" i="16"/>
  <c r="C81" i="16"/>
  <c r="C85" i="16"/>
  <c r="C89" i="16"/>
  <c r="C93" i="16"/>
  <c r="C97" i="16"/>
  <c r="C101" i="16"/>
  <c r="C105" i="16"/>
  <c r="C16" i="16"/>
  <c r="C20" i="16"/>
  <c r="C24" i="16"/>
  <c r="C34" i="16"/>
  <c r="C38" i="16"/>
  <c r="C42" i="16"/>
  <c r="C46" i="16"/>
  <c r="C50" i="16"/>
  <c r="C54" i="16"/>
  <c r="C58" i="16"/>
  <c r="C62" i="16"/>
  <c r="C66" i="16"/>
  <c r="C70" i="16"/>
  <c r="C74" i="16"/>
  <c r="C78" i="16"/>
  <c r="C82" i="16"/>
  <c r="C86" i="16"/>
  <c r="C90" i="16"/>
  <c r="C94" i="16"/>
  <c r="C98" i="16"/>
  <c r="C102" i="16"/>
  <c r="C106" i="16"/>
  <c r="C9" i="16"/>
  <c r="C11" i="16"/>
  <c r="O32" i="16" s="1"/>
  <c r="C13" i="16"/>
  <c r="C17" i="16"/>
  <c r="C21" i="16"/>
  <c r="C25" i="16"/>
  <c r="C28" i="16"/>
  <c r="C30" i="16"/>
  <c r="C32" i="16"/>
  <c r="C35" i="16"/>
  <c r="C39" i="16"/>
  <c r="C43" i="16"/>
  <c r="C47" i="16"/>
  <c r="C51" i="16"/>
  <c r="C55" i="16"/>
  <c r="C59" i="16"/>
  <c r="C63" i="16"/>
  <c r="C67" i="16"/>
  <c r="C71" i="16"/>
  <c r="C75" i="16"/>
  <c r="C79" i="16"/>
  <c r="C83" i="16"/>
  <c r="C87" i="16"/>
  <c r="C91" i="16"/>
  <c r="C95" i="16"/>
  <c r="C99" i="16"/>
  <c r="C103" i="16"/>
  <c r="C107" i="16"/>
  <c r="C14" i="16"/>
  <c r="C18" i="16"/>
  <c r="C22" i="16"/>
  <c r="C26" i="16"/>
  <c r="C36" i="16"/>
  <c r="C40" i="16"/>
  <c r="C44" i="16"/>
  <c r="C48" i="16"/>
  <c r="C52" i="16"/>
  <c r="C56" i="16"/>
  <c r="C60" i="16"/>
  <c r="C64" i="16"/>
  <c r="C68" i="16"/>
  <c r="C72" i="16"/>
  <c r="C76" i="16"/>
  <c r="C80" i="16"/>
  <c r="C84" i="16"/>
  <c r="C88" i="16"/>
  <c r="C92" i="16"/>
  <c r="C96" i="16"/>
  <c r="C100" i="16"/>
  <c r="C104" i="16"/>
  <c r="O31" i="18" l="1"/>
  <c r="O28" i="18"/>
  <c r="O29" i="18"/>
  <c r="O27" i="18"/>
  <c r="O32" i="18"/>
  <c r="O30" i="18"/>
  <c r="O30" i="16"/>
  <c r="F11" i="16"/>
  <c r="F9" i="16"/>
  <c r="O29" i="16"/>
  <c r="O27" i="16"/>
  <c r="F12" i="16"/>
  <c r="F8" i="16"/>
  <c r="F10" i="16"/>
  <c r="F7" i="16"/>
  <c r="O28" i="16"/>
  <c r="O31" i="16"/>
  <c r="O11" i="15" l="1" a="1"/>
  <c r="P15" i="15" s="1"/>
  <c r="C7" i="15"/>
  <c r="B7" i="15"/>
  <c r="C6" i="15"/>
  <c r="B6" i="15"/>
  <c r="B5" i="15"/>
  <c r="O11" i="15" l="1"/>
  <c r="O12" i="15"/>
  <c r="O13" i="15"/>
  <c r="O14" i="15"/>
  <c r="O15" i="15"/>
  <c r="P11" i="15"/>
  <c r="P12" i="15"/>
  <c r="P13" i="15"/>
  <c r="P14" i="15"/>
  <c r="D47" i="15" l="1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9" i="15"/>
  <c r="D11" i="15"/>
  <c r="D10" i="15"/>
  <c r="E10" i="15" s="1"/>
  <c r="E11" i="15" l="1"/>
  <c r="E18" i="15"/>
  <c r="E26" i="15"/>
  <c r="E34" i="15"/>
  <c r="E38" i="15"/>
  <c r="E16" i="15"/>
  <c r="E20" i="15"/>
  <c r="E24" i="15"/>
  <c r="E28" i="15"/>
  <c r="E32" i="15"/>
  <c r="E36" i="15"/>
  <c r="E40" i="15"/>
  <c r="E44" i="15"/>
  <c r="E14" i="15"/>
  <c r="E22" i="15"/>
  <c r="E30" i="15"/>
  <c r="E42" i="15"/>
  <c r="E12" i="15"/>
  <c r="E46" i="15"/>
  <c r="D7" i="15"/>
  <c r="D6" i="15"/>
  <c r="E13" i="15"/>
  <c r="E15" i="15"/>
  <c r="E17" i="15"/>
  <c r="E19" i="15"/>
  <c r="E21" i="15"/>
  <c r="E23" i="15"/>
  <c r="E25" i="15"/>
  <c r="E27" i="15"/>
  <c r="E29" i="15"/>
  <c r="E31" i="15"/>
  <c r="E33" i="15"/>
  <c r="E35" i="15"/>
  <c r="E37" i="15"/>
  <c r="E39" i="15"/>
  <c r="E41" i="15"/>
  <c r="E43" i="15"/>
  <c r="E45" i="15"/>
  <c r="E47" i="15"/>
  <c r="E6" i="15" l="1"/>
  <c r="T11" i="14" a="1"/>
  <c r="U15" i="14" s="1"/>
  <c r="C7" i="14"/>
  <c r="B7" i="14"/>
  <c r="C6" i="14"/>
  <c r="B6" i="14"/>
  <c r="B5" i="14"/>
  <c r="T11" i="14" l="1"/>
  <c r="T12" i="14"/>
  <c r="T13" i="14"/>
  <c r="T14" i="14"/>
  <c r="T15" i="14"/>
  <c r="U11" i="14"/>
  <c r="U12" i="14"/>
  <c r="U13" i="14"/>
  <c r="U14" i="14"/>
  <c r="D47" i="14" l="1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0" i="14"/>
  <c r="D11" i="14"/>
  <c r="D9" i="14"/>
  <c r="F11" i="14" l="1"/>
  <c r="H11" i="14"/>
  <c r="H15" i="14"/>
  <c r="H19" i="14"/>
  <c r="H23" i="14"/>
  <c r="H27" i="14"/>
  <c r="H31" i="14"/>
  <c r="H35" i="14"/>
  <c r="H39" i="14"/>
  <c r="H43" i="14"/>
  <c r="H47" i="14"/>
  <c r="G13" i="14"/>
  <c r="G17" i="14"/>
  <c r="G21" i="14"/>
  <c r="G25" i="14"/>
  <c r="G29" i="14"/>
  <c r="G33" i="14"/>
  <c r="G37" i="14"/>
  <c r="G41" i="14"/>
  <c r="G45" i="14"/>
  <c r="H12" i="14"/>
  <c r="H16" i="14"/>
  <c r="H20" i="14"/>
  <c r="H24" i="14"/>
  <c r="H28" i="14"/>
  <c r="H32" i="14"/>
  <c r="H36" i="14"/>
  <c r="H40" i="14"/>
  <c r="H44" i="14"/>
  <c r="H10" i="14"/>
  <c r="G14" i="14"/>
  <c r="G22" i="14"/>
  <c r="G30" i="14"/>
  <c r="G38" i="14"/>
  <c r="G46" i="14"/>
  <c r="H13" i="14"/>
  <c r="H17" i="14"/>
  <c r="H21" i="14"/>
  <c r="H25" i="14"/>
  <c r="H29" i="14"/>
  <c r="H33" i="14"/>
  <c r="H37" i="14"/>
  <c r="H41" i="14"/>
  <c r="H45" i="14"/>
  <c r="G11" i="14"/>
  <c r="G15" i="14"/>
  <c r="G19" i="14"/>
  <c r="G23" i="14"/>
  <c r="G27" i="14"/>
  <c r="G31" i="14"/>
  <c r="G35" i="14"/>
  <c r="G39" i="14"/>
  <c r="G43" i="14"/>
  <c r="G47" i="14"/>
  <c r="H14" i="14"/>
  <c r="H18" i="14"/>
  <c r="H22" i="14"/>
  <c r="H26" i="14"/>
  <c r="H30" i="14"/>
  <c r="H34" i="14"/>
  <c r="H38" i="14"/>
  <c r="H42" i="14"/>
  <c r="H46" i="14"/>
  <c r="G12" i="14"/>
  <c r="G16" i="14"/>
  <c r="G20" i="14"/>
  <c r="G24" i="14"/>
  <c r="G28" i="14"/>
  <c r="G32" i="14"/>
  <c r="G36" i="14"/>
  <c r="G40" i="14"/>
  <c r="G44" i="14"/>
  <c r="G10" i="14"/>
  <c r="G18" i="14"/>
  <c r="G26" i="14"/>
  <c r="G34" i="14"/>
  <c r="G42" i="14"/>
  <c r="E17" i="14"/>
  <c r="F17" i="14"/>
  <c r="E21" i="14"/>
  <c r="F21" i="14"/>
  <c r="E25" i="14"/>
  <c r="F25" i="14"/>
  <c r="E29" i="14"/>
  <c r="F29" i="14"/>
  <c r="E33" i="14"/>
  <c r="F33" i="14"/>
  <c r="E37" i="14"/>
  <c r="F37" i="14"/>
  <c r="E45" i="14"/>
  <c r="F45" i="14"/>
  <c r="F14" i="14"/>
  <c r="F18" i="14"/>
  <c r="F22" i="14"/>
  <c r="F26" i="14"/>
  <c r="F30" i="14"/>
  <c r="F34" i="14"/>
  <c r="F38" i="14"/>
  <c r="F42" i="14"/>
  <c r="F46" i="14"/>
  <c r="F10" i="14"/>
  <c r="E15" i="14"/>
  <c r="F15" i="14"/>
  <c r="E19" i="14"/>
  <c r="F19" i="14"/>
  <c r="E23" i="14"/>
  <c r="F23" i="14"/>
  <c r="E27" i="14"/>
  <c r="F27" i="14"/>
  <c r="E31" i="14"/>
  <c r="F31" i="14"/>
  <c r="E35" i="14"/>
  <c r="F35" i="14"/>
  <c r="E39" i="14"/>
  <c r="F39" i="14"/>
  <c r="E43" i="14"/>
  <c r="F43" i="14"/>
  <c r="E47" i="14"/>
  <c r="F47" i="14"/>
  <c r="F12" i="14"/>
  <c r="F16" i="14"/>
  <c r="F20" i="14"/>
  <c r="F24" i="14"/>
  <c r="F28" i="14"/>
  <c r="F32" i="14"/>
  <c r="F36" i="14"/>
  <c r="F40" i="14"/>
  <c r="F44" i="14"/>
  <c r="E13" i="14"/>
  <c r="F13" i="14"/>
  <c r="E41" i="14"/>
  <c r="F41" i="14"/>
  <c r="E11" i="14"/>
  <c r="E12" i="14"/>
  <c r="E14" i="14"/>
  <c r="E16" i="14"/>
  <c r="E18" i="14"/>
  <c r="E20" i="14"/>
  <c r="E22" i="14"/>
  <c r="E24" i="14"/>
  <c r="E26" i="14"/>
  <c r="E28" i="14"/>
  <c r="E30" i="14"/>
  <c r="E32" i="14"/>
  <c r="E34" i="14"/>
  <c r="E36" i="14"/>
  <c r="E38" i="14"/>
  <c r="E40" i="14"/>
  <c r="E42" i="14"/>
  <c r="E44" i="14"/>
  <c r="E46" i="14"/>
  <c r="D6" i="14"/>
  <c r="D7" i="14"/>
  <c r="E10" i="14"/>
  <c r="T3" i="14" l="1" a="1"/>
  <c r="T4" i="14" s="1"/>
  <c r="K1" i="14" s="1"/>
  <c r="H5" i="14"/>
  <c r="E6" i="14"/>
  <c r="T6" i="14" l="1"/>
  <c r="U4" i="14"/>
  <c r="K2" i="14" s="1"/>
  <c r="U6" i="14"/>
  <c r="T3" i="14"/>
  <c r="T5" i="14"/>
  <c r="U5" i="14"/>
  <c r="U3" i="14"/>
  <c r="I2" i="14" s="1"/>
  <c r="U7" i="14"/>
  <c r="T7" i="14"/>
  <c r="I29" i="14" l="1"/>
  <c r="I12" i="14"/>
  <c r="I39" i="14"/>
  <c r="I36" i="14"/>
  <c r="I25" i="14"/>
  <c r="I11" i="14"/>
  <c r="I27" i="14"/>
  <c r="I18" i="14"/>
  <c r="I31" i="14"/>
  <c r="I37" i="14"/>
  <c r="I45" i="14"/>
  <c r="I15" i="14"/>
  <c r="I38" i="14"/>
  <c r="I35" i="14"/>
  <c r="I40" i="14"/>
  <c r="J40" i="14" s="1"/>
  <c r="I42" i="14"/>
  <c r="I16" i="14"/>
  <c r="I24" i="14"/>
  <c r="I26" i="14"/>
  <c r="J27" i="14" s="1"/>
  <c r="I44" i="14"/>
  <c r="I14" i="14"/>
  <c r="I33" i="14"/>
  <c r="I46" i="14"/>
  <c r="J46" i="14" s="1"/>
  <c r="I10" i="14"/>
  <c r="I17" i="14"/>
  <c r="J17" i="14" s="1"/>
  <c r="I30" i="14"/>
  <c r="I32" i="14"/>
  <c r="I23" i="14"/>
  <c r="I20" i="14"/>
  <c r="I1" i="14"/>
  <c r="I13" i="14"/>
  <c r="J13" i="14" s="1"/>
  <c r="I22" i="14"/>
  <c r="I19" i="14"/>
  <c r="I28" i="14"/>
  <c r="I41" i="14"/>
  <c r="J41" i="14" s="1"/>
  <c r="I21" i="14"/>
  <c r="I34" i="14"/>
  <c r="I47" i="14"/>
  <c r="I43" i="14"/>
  <c r="J28" i="14" l="1"/>
  <c r="J44" i="14"/>
  <c r="J42" i="14"/>
  <c r="J29" i="14"/>
  <c r="J30" i="14"/>
  <c r="J12" i="14"/>
  <c r="J11" i="14"/>
  <c r="K4" i="14"/>
  <c r="J19" i="14"/>
  <c r="J14" i="14"/>
  <c r="J16" i="14"/>
  <c r="J25" i="14"/>
  <c r="J33" i="14"/>
  <c r="J37" i="14"/>
  <c r="J26" i="14"/>
  <c r="J34" i="14"/>
  <c r="J20" i="14"/>
  <c r="J38" i="14"/>
  <c r="J31" i="14"/>
  <c r="J21" i="14"/>
  <c r="J18" i="14"/>
  <c r="J39" i="14"/>
  <c r="J22" i="14"/>
  <c r="J23" i="14"/>
  <c r="J15" i="14"/>
  <c r="J43" i="14"/>
  <c r="J32" i="14"/>
  <c r="J45" i="14"/>
  <c r="J24" i="14"/>
  <c r="J47" i="14"/>
  <c r="J35" i="14"/>
  <c r="J36" i="14"/>
  <c r="J6" i="14" l="1"/>
</calcChain>
</file>

<file path=xl/sharedStrings.xml><?xml version="1.0" encoding="utf-8"?>
<sst xmlns="http://schemas.openxmlformats.org/spreadsheetml/2006/main" count="121" uniqueCount="70">
  <si>
    <t>Pressure and Weight in Cryogenic Flow Meters</t>
  </si>
  <si>
    <t>X</t>
  </si>
  <si>
    <t>Y</t>
  </si>
  <si>
    <t>Reference: Technometrics, Vol. 19(4), p353-379 (1977).</t>
  </si>
  <si>
    <t>X = Temperature of the liquid nitorgen at the flow meter (K)</t>
  </si>
  <si>
    <t>Syntax:  LINEST(known_y's, [known_x's], [const], [stats])</t>
  </si>
  <si>
    <r>
      <t xml:space="preserve">If </t>
    </r>
    <r>
      <rPr>
        <b/>
        <i/>
        <sz val="10"/>
        <color rgb="FF454545"/>
        <rFont val="Arial"/>
        <family val="2"/>
      </rPr>
      <t>const</t>
    </r>
    <r>
      <rPr>
        <sz val="10"/>
        <color rgb="FF454545"/>
        <rFont val="Arial"/>
        <family val="2"/>
      </rPr>
      <t xml:space="preserve"> is FALSE, intercept is set equal to 0 and the slopes are adjusted to fit y = mx</t>
    </r>
  </si>
  <si>
    <r>
      <t xml:space="preserve">If </t>
    </r>
    <r>
      <rPr>
        <b/>
        <i/>
        <sz val="10"/>
        <color rgb="FF454545"/>
        <rFont val="Arial"/>
        <family val="2"/>
      </rPr>
      <t>stats</t>
    </r>
    <r>
      <rPr>
        <sz val="10"/>
        <color rgb="FF454545"/>
        <rFont val="Arial"/>
        <family val="2"/>
      </rPr>
      <t xml:space="preserve"> is TRUE, </t>
    </r>
    <r>
      <rPr>
        <b/>
        <sz val="10"/>
        <color rgb="FF454545"/>
        <rFont val="Arial"/>
        <family val="2"/>
      </rPr>
      <t>LINEST</t>
    </r>
    <r>
      <rPr>
        <sz val="10"/>
        <color rgb="FF454545"/>
        <rFont val="Arial"/>
        <family val="2"/>
      </rPr>
      <t xml:space="preserve"> returns the additional regression statistics</t>
    </r>
  </si>
  <si>
    <r>
      <t>Output:  {mn,mn-1,...,m1,b;sen,sen-1,...,se1,seb;r2,sey;F,df;ssreg,ssresid}</t>
    </r>
    <r>
      <rPr>
        <sz val="10"/>
        <color rgb="FF454545"/>
        <rFont val="Arial"/>
        <family val="2"/>
      </rPr>
      <t>.</t>
    </r>
  </si>
  <si>
    <t>Select two columns and five rows starting with the formula cell.</t>
  </si>
  <si>
    <t>Press F2, and then press CTRL+SHIFT+ENTER</t>
  </si>
  <si>
    <t>LINEST Results</t>
  </si>
  <si>
    <t>Legend</t>
  </si>
  <si>
    <t>se-b1</t>
  </si>
  <si>
    <t>b1</t>
  </si>
  <si>
    <t>b0</t>
  </si>
  <si>
    <t>se-b0</t>
  </si>
  <si>
    <t>R2</t>
  </si>
  <si>
    <t>sey</t>
  </si>
  <si>
    <t>F-overall</t>
  </si>
  <si>
    <t>df</t>
  </si>
  <si>
    <t>ssreg</t>
  </si>
  <si>
    <t>ssresid</t>
  </si>
  <si>
    <t>Residual</t>
  </si>
  <si>
    <t>n =</t>
  </si>
  <si>
    <t>mean =</t>
  </si>
  <si>
    <t>Std Dev =</t>
  </si>
  <si>
    <t>Trial</t>
  </si>
  <si>
    <t>[e(i) - e(i-1)]^2</t>
  </si>
  <si>
    <t>Durbin-Watson:</t>
  </si>
  <si>
    <t>X'</t>
  </si>
  <si>
    <t>Y'</t>
  </si>
  <si>
    <t>Autoregression</t>
  </si>
  <si>
    <t>Transformation</t>
  </si>
  <si>
    <t>Transformed LINEST Results</t>
  </si>
  <si>
    <t>New b1 =</t>
  </si>
  <si>
    <t>New b0 =</t>
  </si>
  <si>
    <t>SE(b1) =</t>
  </si>
  <si>
    <t>SE(b0) =</t>
  </si>
  <si>
    <t>e(i)e(i-1)</t>
  </si>
  <si>
    <t>equation rho =</t>
  </si>
  <si>
    <t>correlation rho =</t>
  </si>
  <si>
    <t>slope rho =</t>
  </si>
  <si>
    <t>Dorsey, Ernest N. "The Velocity of Light",  Transactions of the American Philiosophical Society, Volume 34, Part 1, Pages 1-110, Table 22 (1944).</t>
  </si>
  <si>
    <t>This classic experiment  was carried out by Michelson is 1879.  Units are millions of meters per second.</t>
  </si>
  <si>
    <t>count =</t>
  </si>
  <si>
    <t>lag</t>
  </si>
  <si>
    <t>autocorrelation</t>
  </si>
  <si>
    <t>Speed of</t>
  </si>
  <si>
    <t>k</t>
  </si>
  <si>
    <t>Light</t>
  </si>
  <si>
    <t>residual</t>
  </si>
  <si>
    <t>correlation coefficient</t>
  </si>
  <si>
    <t>OLS slope (intercept not turned off)</t>
  </si>
  <si>
    <t>OLS slope (intercept set to zero)</t>
  </si>
  <si>
    <t>sx</t>
  </si>
  <si>
    <t>sy</t>
  </si>
  <si>
    <t>SSE</t>
  </si>
  <si>
    <t>Original LINEST Results</t>
  </si>
  <si>
    <t>Annual observations of the average number of sun spots per month (based on data from Wolf and Wolfer).</t>
  </si>
  <si>
    <t>(published in the US Monthly Weather Review, November 1901)</t>
  </si>
  <si>
    <t>Year</t>
  </si>
  <si>
    <t>number of</t>
  </si>
  <si>
    <t>sunspots</t>
  </si>
  <si>
    <t>For n = 39, p = 2</t>
  </si>
  <si>
    <t>dL =</t>
  </si>
  <si>
    <t>dU =</t>
  </si>
  <si>
    <t>α = 0.01</t>
  </si>
  <si>
    <t>α = 0.05</t>
  </si>
  <si>
    <t>Y = percent difference between measurements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</si>
</sst>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theme="1"/>
      <name val="Times New Roman"/>
      <family val="1"/>
    </font>
    <font>
      <sz val="10"/>
      <color rgb="FF454545"/>
      <name val="Arial Unicode MS"/>
      <family val="2"/>
    </font>
    <font>
      <b/>
      <i/>
      <sz val="10"/>
      <color rgb="FF454545"/>
      <name val="Arial"/>
      <family val="2"/>
    </font>
    <font>
      <sz val="10"/>
      <color rgb="FF454545"/>
      <name val="Arial"/>
      <family val="2"/>
    </font>
    <font>
      <b/>
      <sz val="10"/>
      <color rgb="FF454545"/>
      <name val="Arial"/>
      <family val="2"/>
    </font>
    <font>
      <sz val="10"/>
      <color rgb="FFFF0000"/>
      <name val="Arial"/>
      <family val="2"/>
    </font>
    <font>
      <sz val="11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4"/>
      <color rgb="FF000000"/>
      <name val="Times New Roman"/>
      <family val="1"/>
    </font>
    <font>
      <sz val="10"/>
      <name val="Arial"/>
      <family val="2"/>
    </font>
    <font>
      <sz val="10"/>
      <color indexed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4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/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right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0" fillId="0" borderId="0" xfId="0" applyNumberFormat="1" applyFont="1" applyAlignment="1">
      <alignment horizontal="center"/>
    </xf>
    <xf numFmtId="0" fontId="12" fillId="0" borderId="0" xfId="0" applyFont="1" applyAlignme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 indent="1"/>
    </xf>
    <xf numFmtId="0" fontId="0" fillId="0" borderId="0" xfId="0" applyAlignment="1">
      <alignment horizontal="center"/>
    </xf>
    <xf numFmtId="0" fontId="14" fillId="0" borderId="0" xfId="1"/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wrapText="1"/>
    </xf>
    <xf numFmtId="0" fontId="16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solidFill>
                <a:schemeClr val="tx1"/>
              </a:solidFill>
              <a:prstDash val="sysDot"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'Michelson autocorrelation'!$E$5:$E$103</c:f>
              <c:numCache>
                <c:formatCode>General</c:formatCode>
                <c:ptCount val="9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'Michelson autocorrelation'!$F$5:$F$103</c:f>
              <c:numCache>
                <c:formatCode>General</c:formatCode>
                <c:ptCount val="99"/>
                <c:pt idx="0">
                  <c:v>1</c:v>
                </c:pt>
                <c:pt idx="1">
                  <c:v>0.53533840910226071</c:v>
                </c:pt>
                <c:pt idx="2">
                  <c:v>0.14981640209584593</c:v>
                </c:pt>
                <c:pt idx="3">
                  <c:v>-2.3778121917498202E-2</c:v>
                </c:pt>
                <c:pt idx="4">
                  <c:v>7.3089110302906796E-2</c:v>
                </c:pt>
                <c:pt idx="5">
                  <c:v>3.6185717200158958E-2</c:v>
                </c:pt>
                <c:pt idx="6">
                  <c:v>9.9786021081113688E-2</c:v>
                </c:pt>
                <c:pt idx="7">
                  <c:v>0.14340050680951327</c:v>
                </c:pt>
                <c:pt idx="8">
                  <c:v>0.19361627873803836</c:v>
                </c:pt>
                <c:pt idx="9">
                  <c:v>0.11278961069869625</c:v>
                </c:pt>
                <c:pt idx="10">
                  <c:v>4.1456343884710534E-2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811904"/>
        <c:axId val="229812480"/>
      </c:scatterChart>
      <c:valAx>
        <c:axId val="229811904"/>
        <c:scaling>
          <c:orientation val="minMax"/>
          <c:max val="10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Lag k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812480"/>
        <c:crossesAt val="-100"/>
        <c:crossBetween val="midCat"/>
      </c:valAx>
      <c:valAx>
        <c:axId val="229812480"/>
        <c:scaling>
          <c:orientation val="minMax"/>
          <c:max val="1.05"/>
          <c:min val="-0.2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Autocorrelation, r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22374355479949395"/>
            </c:manualLayout>
          </c:layout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811904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1"/>
          <c:order val="0"/>
          <c:spPr>
            <a:ln w="19050">
              <a:solidFill>
                <a:schemeClr val="tx1"/>
              </a:solidFill>
              <a:prstDash val="sysDot"/>
            </a:ln>
          </c:spPr>
          <c:marker>
            <c:symbol val="circle"/>
            <c:size val="7"/>
            <c:spPr>
              <a:noFill/>
            </c:spPr>
          </c:marker>
          <c:xVal>
            <c:numRef>
              <c:f>Sunspots!$D$5:$D$103</c:f>
              <c:numCache>
                <c:formatCode>General</c:formatCode>
                <c:ptCount val="9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</c:numCache>
            </c:numRef>
          </c:xVal>
          <c:yVal>
            <c:numRef>
              <c:f>Sunspots!$E$5:$E$103</c:f>
              <c:numCache>
                <c:formatCode>General</c:formatCode>
                <c:ptCount val="99"/>
                <c:pt idx="0">
                  <c:v>1</c:v>
                </c:pt>
                <c:pt idx="1">
                  <c:v>0.81707993881512686</c:v>
                </c:pt>
                <c:pt idx="2">
                  <c:v>0.43602131527521559</c:v>
                </c:pt>
                <c:pt idx="3">
                  <c:v>7.1629087789135223E-2</c:v>
                </c:pt>
                <c:pt idx="4">
                  <c:v>-0.17418271412059111</c:v>
                </c:pt>
                <c:pt idx="5">
                  <c:v>-0.27436012634238166</c:v>
                </c:pt>
                <c:pt idx="6">
                  <c:v>-0.21967488717290756</c:v>
                </c:pt>
                <c:pt idx="7">
                  <c:v>-4.541527192422725E-2</c:v>
                </c:pt>
                <c:pt idx="8">
                  <c:v>0.17216993439809952</c:v>
                </c:pt>
                <c:pt idx="9">
                  <c:v>0.36569457717612225</c:v>
                </c:pt>
                <c:pt idx="10">
                  <c:v>0.46991066249484131</c:v>
                </c:pt>
                <c:pt idx="11">
                  <c:v>0.45780088608067943</c:v>
                </c:pt>
                <c:pt idx="12">
                  <c:v>0.33496415366543197</c:v>
                </c:pt>
                <c:pt idx="13">
                  <c:v>0.16630190917670101</c:v>
                </c:pt>
                <c:pt idx="14">
                  <c:v>2.3191075037719298E-2</c:v>
                </c:pt>
                <c:pt idx="15">
                  <c:v>-6.4775047738731856E-2</c:v>
                </c:pt>
                <c:pt idx="16">
                  <c:v>-0.12143581352522859</c:v>
                </c:pt>
                <c:pt idx="17">
                  <c:v>-0.17371982114282955</c:v>
                </c:pt>
                <c:pt idx="18">
                  <c:v>-0.22078678528802578</c:v>
                </c:pt>
                <c:pt idx="19">
                  <c:v>-0.21834884606841462</c:v>
                </c:pt>
                <c:pt idx="20">
                  <c:v>-0.14056513376062621</c:v>
                </c:pt>
                <c:pt idx="21">
                  <c:v>-2.7692696341397014E-2</c:v>
                </c:pt>
                <c:pt idx="22">
                  <c:v>5.2441231881964437E-2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814208"/>
        <c:axId val="229814784"/>
      </c:scatterChart>
      <c:valAx>
        <c:axId val="2298142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600" b="0"/>
                </a:pPr>
                <a:r>
                  <a:rPr lang="en-US" sz="1600" b="0"/>
                  <a:t>Lag k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814784"/>
        <c:crossesAt val="-100"/>
        <c:crossBetween val="midCat"/>
      </c:valAx>
      <c:valAx>
        <c:axId val="229814784"/>
        <c:scaling>
          <c:orientation val="minMax"/>
          <c:max val="1.05"/>
          <c:min val="-0.4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600" b="0"/>
                </a:pPr>
                <a:r>
                  <a:rPr lang="en-US" sz="1600" b="0"/>
                  <a:t>Autocorrelation, r</a:t>
                </a:r>
              </a:p>
            </c:rich>
          </c:tx>
          <c:layout>
            <c:manualLayout>
              <c:xMode val="edge"/>
              <c:yMode val="edge"/>
              <c:x val="2.2222222222222223E-2"/>
              <c:y val="0.22374355479949395"/>
            </c:manualLayout>
          </c:layout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chemeClr val="tx1"/>
            </a:solidFill>
          </a:ln>
        </c:spPr>
        <c:crossAx val="229814208"/>
        <c:crossesAt val="-100"/>
        <c:crossBetween val="midCat"/>
      </c:valAx>
      <c:spPr>
        <a:noFill/>
        <a:ln w="12700">
          <a:solidFill>
            <a:schemeClr val="tx1"/>
          </a:solidFill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913888888888888"/>
          <c:y val="5.0409158977827155E-2"/>
          <c:w val="0.75497222222222238"/>
          <c:h val="0.7414880609436015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14203740157480316"/>
                  <c:y val="0.47852330958630174"/>
                </c:manualLayout>
              </c:layout>
              <c:numFmt formatCode="General" sourceLinked="0"/>
            </c:trendlineLbl>
          </c:trendline>
          <c:xVal>
            <c:numRef>
              <c:f>'Flow Meters'!$B$9:$B$47</c:f>
              <c:numCache>
                <c:formatCode>General</c:formatCode>
                <c:ptCount val="39"/>
                <c:pt idx="0">
                  <c:v>85.54</c:v>
                </c:pt>
                <c:pt idx="1">
                  <c:v>85.54</c:v>
                </c:pt>
                <c:pt idx="2">
                  <c:v>85.63</c:v>
                </c:pt>
                <c:pt idx="3">
                  <c:v>85.08</c:v>
                </c:pt>
                <c:pt idx="4">
                  <c:v>84.5</c:v>
                </c:pt>
                <c:pt idx="5">
                  <c:v>84.57</c:v>
                </c:pt>
                <c:pt idx="6">
                  <c:v>89.08</c:v>
                </c:pt>
                <c:pt idx="7">
                  <c:v>89.27</c:v>
                </c:pt>
                <c:pt idx="8">
                  <c:v>89.34</c:v>
                </c:pt>
                <c:pt idx="9">
                  <c:v>89.82</c:v>
                </c:pt>
                <c:pt idx="10">
                  <c:v>90.38</c:v>
                </c:pt>
                <c:pt idx="11">
                  <c:v>90.86</c:v>
                </c:pt>
                <c:pt idx="12">
                  <c:v>80.25</c:v>
                </c:pt>
                <c:pt idx="13">
                  <c:v>80.02</c:v>
                </c:pt>
                <c:pt idx="14">
                  <c:v>80.13</c:v>
                </c:pt>
                <c:pt idx="15">
                  <c:v>80.69</c:v>
                </c:pt>
                <c:pt idx="16">
                  <c:v>80.67</c:v>
                </c:pt>
                <c:pt idx="17">
                  <c:v>80.69</c:v>
                </c:pt>
                <c:pt idx="18">
                  <c:v>80.739999999999995</c:v>
                </c:pt>
                <c:pt idx="19">
                  <c:v>80.709999999999994</c:v>
                </c:pt>
                <c:pt idx="20">
                  <c:v>80.64</c:v>
                </c:pt>
                <c:pt idx="21">
                  <c:v>86.97</c:v>
                </c:pt>
                <c:pt idx="22">
                  <c:v>87.77</c:v>
                </c:pt>
                <c:pt idx="23">
                  <c:v>87.91</c:v>
                </c:pt>
                <c:pt idx="24">
                  <c:v>88.05</c:v>
                </c:pt>
                <c:pt idx="25">
                  <c:v>88.44</c:v>
                </c:pt>
                <c:pt idx="26">
                  <c:v>88.97</c:v>
                </c:pt>
                <c:pt idx="27">
                  <c:v>83.28</c:v>
                </c:pt>
                <c:pt idx="28">
                  <c:v>83.07</c:v>
                </c:pt>
                <c:pt idx="29">
                  <c:v>82.84</c:v>
                </c:pt>
                <c:pt idx="30">
                  <c:v>82.65</c:v>
                </c:pt>
                <c:pt idx="31">
                  <c:v>82.77</c:v>
                </c:pt>
                <c:pt idx="32">
                  <c:v>82.77</c:v>
                </c:pt>
                <c:pt idx="33">
                  <c:v>82.65</c:v>
                </c:pt>
                <c:pt idx="34">
                  <c:v>82.35</c:v>
                </c:pt>
                <c:pt idx="35">
                  <c:v>82.65</c:v>
                </c:pt>
                <c:pt idx="36">
                  <c:v>82.38</c:v>
                </c:pt>
                <c:pt idx="37">
                  <c:v>82.45</c:v>
                </c:pt>
                <c:pt idx="38">
                  <c:v>82.75</c:v>
                </c:pt>
              </c:numCache>
            </c:numRef>
          </c:xVal>
          <c:yVal>
            <c:numRef>
              <c:f>'Flow Meters'!$C$9:$C$47</c:f>
              <c:numCache>
                <c:formatCode>General</c:formatCode>
                <c:ptCount val="39"/>
                <c:pt idx="0">
                  <c:v>0.67148939115987594</c:v>
                </c:pt>
                <c:pt idx="1">
                  <c:v>0.6784706717205935</c:v>
                </c:pt>
                <c:pt idx="2">
                  <c:v>0.77812245463840868</c:v>
                </c:pt>
                <c:pt idx="3">
                  <c:v>-0.27332329994638033</c:v>
                </c:pt>
                <c:pt idx="4">
                  <c:v>0.12977350198120882</c:v>
                </c:pt>
                <c:pt idx="5">
                  <c:v>8.5845932829939048E-2</c:v>
                </c:pt>
                <c:pt idx="6">
                  <c:v>0.54365647814155393</c:v>
                </c:pt>
                <c:pt idx="7">
                  <c:v>0.56518658070760353</c:v>
                </c:pt>
                <c:pt idx="8">
                  <c:v>0.6508005192557319</c:v>
                </c:pt>
                <c:pt idx="9">
                  <c:v>0.78296273097400559</c:v>
                </c:pt>
                <c:pt idx="10">
                  <c:v>0.79835089006516957</c:v>
                </c:pt>
                <c:pt idx="11">
                  <c:v>0.8479512128271971</c:v>
                </c:pt>
                <c:pt idx="12">
                  <c:v>-0.89470061940811785</c:v>
                </c:pt>
                <c:pt idx="13">
                  <c:v>-0.71879382889199261</c:v>
                </c:pt>
                <c:pt idx="14">
                  <c:v>-0.69935328620845749</c:v>
                </c:pt>
                <c:pt idx="15">
                  <c:v>-0.69569011489795041</c:v>
                </c:pt>
                <c:pt idx="16">
                  <c:v>-0.46502424062530812</c:v>
                </c:pt>
                <c:pt idx="17">
                  <c:v>-0.39390181632504306</c:v>
                </c:pt>
                <c:pt idx="18">
                  <c:v>-0.63464625262377905</c:v>
                </c:pt>
                <c:pt idx="19">
                  <c:v>-0.36718218072171743</c:v>
                </c:pt>
                <c:pt idx="20">
                  <c:v>-0.31615554852987948</c:v>
                </c:pt>
                <c:pt idx="21">
                  <c:v>0.28895768833848645</c:v>
                </c:pt>
                <c:pt idx="22">
                  <c:v>0.3409281442703655</c:v>
                </c:pt>
                <c:pt idx="23">
                  <c:v>0.3281561725057317</c:v>
                </c:pt>
                <c:pt idx="24">
                  <c:v>0.21045381495370452</c:v>
                </c:pt>
                <c:pt idx="25">
                  <c:v>0.43064197905599899</c:v>
                </c:pt>
                <c:pt idx="26">
                  <c:v>0.52099006921458313</c:v>
                </c:pt>
                <c:pt idx="27">
                  <c:v>-0.29523150221932415</c:v>
                </c:pt>
                <c:pt idx="28">
                  <c:v>-0.24212089767848741</c:v>
                </c:pt>
                <c:pt idx="29">
                  <c:v>-0.16064420359110226</c:v>
                </c:pt>
                <c:pt idx="30">
                  <c:v>-0.25370407956159935</c:v>
                </c:pt>
                <c:pt idx="31">
                  <c:v>-0.35710662473370147</c:v>
                </c:pt>
                <c:pt idx="32">
                  <c:v>-0.29238578680202998</c:v>
                </c:pt>
                <c:pt idx="33">
                  <c:v>-0.42114935487576965</c:v>
                </c:pt>
                <c:pt idx="34">
                  <c:v>-0.33468482252141984</c:v>
                </c:pt>
                <c:pt idx="35">
                  <c:v>-0.2496595551520748</c:v>
                </c:pt>
                <c:pt idx="36">
                  <c:v>-0.28272047779759141</c:v>
                </c:pt>
                <c:pt idx="37">
                  <c:v>-0.16673240345655096</c:v>
                </c:pt>
                <c:pt idx="38">
                  <c:v>-0.17021578396780729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817088"/>
        <c:axId val="229817664"/>
      </c:scatterChart>
      <c:valAx>
        <c:axId val="229817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Nitrogen Temperature (K)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29817664"/>
        <c:crosses val="autoZero"/>
        <c:crossBetween val="midCat"/>
      </c:valAx>
      <c:valAx>
        <c:axId val="2298176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200" b="0"/>
                </a:pPr>
                <a:r>
                  <a:rPr lang="en-US" sz="1600" b="0" i="0" baseline="0">
                    <a:effectLst/>
                  </a:rPr>
                  <a:t>Percent Difference in Weight</a:t>
                </a:r>
                <a:endParaRPr lang="en-US" sz="1200">
                  <a:effectLst/>
                </a:endParaRPr>
              </a:p>
            </c:rich>
          </c:tx>
          <c:layout>
            <c:manualLayout>
              <c:xMode val="edge"/>
              <c:yMode val="edge"/>
              <c:x val="2.7777777777777776E-2"/>
              <c:y val="2.6397114471120565E-2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29817088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94566683837416"/>
          <c:y val="5.0409158977827155E-2"/>
          <c:w val="0.78316540338999674"/>
          <c:h val="0.7252277667745519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'Flow Meters'!$A$9:$A$47</c:f>
              <c:numCache>
                <c:formatCode>General</c:formatCod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</c:numCache>
            </c:numRef>
          </c:xVal>
          <c:yVal>
            <c:numRef>
              <c:f>'Flow Meters'!$D$9:$D$47</c:f>
              <c:numCache>
                <c:formatCode>General</c:formatCode>
                <c:ptCount val="39"/>
                <c:pt idx="0">
                  <c:v>0.52823311429940445</c:v>
                </c:pt>
                <c:pt idx="1">
                  <c:v>0.53521439486012201</c:v>
                </c:pt>
                <c:pt idx="2">
                  <c:v>0.62258784585050742</c:v>
                </c:pt>
                <c:pt idx="3">
                  <c:v>-0.35382365806664512</c:v>
                </c:pt>
                <c:pt idx="4">
                  <c:v>0.12840017183772376</c:v>
                </c:pt>
                <c:pt idx="5">
                  <c:v>7.4922788965120307E-2</c:v>
                </c:pt>
                <c:pt idx="6">
                  <c:v>-8.2547521197885998E-2</c:v>
                </c:pt>
                <c:pt idx="7">
                  <c:v>-8.693834158974667E-2</c:v>
                </c:pt>
                <c:pt idx="8">
                  <c:v>-1.0874216762955524E-2</c:v>
                </c:pt>
                <c:pt idx="9">
                  <c:v>5.5803558009018928E-2</c:v>
                </c:pt>
                <c:pt idx="10">
                  <c:v>-5.2067926705025025E-3</c:v>
                </c:pt>
                <c:pt idx="11">
                  <c:v>-2.1090906854775993E-2</c:v>
                </c:pt>
                <c:pt idx="12">
                  <c:v>-0.31626383075622921</c:v>
                </c:pt>
                <c:pt idx="13">
                  <c:v>-0.10897908086999974</c:v>
                </c:pt>
                <c:pt idx="14">
                  <c:v>-0.10454538831999227</c:v>
                </c:pt>
                <c:pt idx="15">
                  <c:v>-0.17728072678017059</c:v>
                </c:pt>
                <c:pt idx="16">
                  <c:v>5.6113665698567794E-2</c:v>
                </c:pt>
                <c:pt idx="17">
                  <c:v>0.12450757179273675</c:v>
                </c:pt>
                <c:pt idx="18">
                  <c:v>-0.12305816002123859</c:v>
                </c:pt>
                <c:pt idx="19">
                  <c:v>0.14849868918996806</c:v>
                </c:pt>
                <c:pt idx="20">
                  <c:v>0.20907513510313969</c:v>
                </c:pt>
                <c:pt idx="21">
                  <c:v>-4.9387640257839149E-2</c:v>
                </c:pt>
                <c:pt idx="22">
                  <c:v>-0.10655791256979513</c:v>
                </c:pt>
                <c:pt idx="23">
                  <c:v>-0.13842951177709983</c:v>
                </c:pt>
                <c:pt idx="24">
                  <c:v>-0.27523149677179792</c:v>
                </c:pt>
                <c:pt idx="25">
                  <c:v>-0.10824943768837292</c:v>
                </c:pt>
                <c:pt idx="26">
                  <c:v>-9.020707999133093E-2</c:v>
                </c:pt>
                <c:pt idx="27">
                  <c:v>-0.13016522179095968</c:v>
                </c:pt>
                <c:pt idx="28">
                  <c:v>-4.840517608611658E-2</c:v>
                </c:pt>
                <c:pt idx="29">
                  <c:v>6.4449477371371022E-2</c:v>
                </c:pt>
                <c:pt idx="30">
                  <c:v>-2.6894756412157994E-3</c:v>
                </c:pt>
                <c:pt idx="31">
                  <c:v>-0.12246313004989273</c:v>
                </c:pt>
                <c:pt idx="32">
                  <c:v>-5.7742292118221239E-2</c:v>
                </c:pt>
                <c:pt idx="33">
                  <c:v>-0.1701347509553861</c:v>
                </c:pt>
                <c:pt idx="34">
                  <c:v>-4.2742445509596605E-2</c:v>
                </c:pt>
                <c:pt idx="35">
                  <c:v>1.3550487683087475E-3</c:v>
                </c:pt>
                <c:pt idx="36">
                  <c:v>5.1291219050867976E-3</c:v>
                </c:pt>
                <c:pt idx="37">
                  <c:v>0.11156738252479179</c:v>
                </c:pt>
                <c:pt idx="38">
                  <c:v>6.7156228922097549E-2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769792"/>
        <c:axId val="230770368"/>
      </c:scatterChart>
      <c:valAx>
        <c:axId val="230769792"/>
        <c:scaling>
          <c:orientation val="minMax"/>
          <c:max val="4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Run Number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30770368"/>
        <c:crossesAt val="-100"/>
        <c:crossBetween val="midCat"/>
      </c:valAx>
      <c:valAx>
        <c:axId val="23077036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Residuals</a:t>
                </a:r>
              </a:p>
            </c:rich>
          </c:tx>
          <c:layout>
            <c:manualLayout>
              <c:xMode val="edge"/>
              <c:yMode val="edge"/>
              <c:x val="1.0332278558638117E-2"/>
              <c:y val="0.3081430446194226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30769792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94566683837416"/>
          <c:y val="5.0409158977827155E-2"/>
          <c:w val="0.78316540338999674"/>
          <c:h val="0.7252277667745519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intercept val="0"/>
            <c:dispRSqr val="0"/>
            <c:dispEq val="1"/>
            <c:trendlineLbl>
              <c:layout>
                <c:manualLayout>
                  <c:x val="-0.42208027979779844"/>
                  <c:y val="-0.2037026621672291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400"/>
                  </a:pPr>
                  <a:endParaRPr lang="en-US"/>
                </a:p>
              </c:txPr>
            </c:trendlineLbl>
          </c:trendline>
          <c:xVal>
            <c:numRef>
              <c:f>'Flow Meters'!$D$9:$D$46</c:f>
              <c:numCache>
                <c:formatCode>General</c:formatCode>
                <c:ptCount val="38"/>
                <c:pt idx="0">
                  <c:v>0.52823311429940445</c:v>
                </c:pt>
                <c:pt idx="1">
                  <c:v>0.53521439486012201</c:v>
                </c:pt>
                <c:pt idx="2">
                  <c:v>0.62258784585050742</c:v>
                </c:pt>
                <c:pt idx="3">
                  <c:v>-0.35382365806664512</c:v>
                </c:pt>
                <c:pt idx="4">
                  <c:v>0.12840017183772376</c:v>
                </c:pt>
                <c:pt idx="5">
                  <c:v>7.4922788965120307E-2</c:v>
                </c:pt>
                <c:pt idx="6">
                  <c:v>-8.2547521197885998E-2</c:v>
                </c:pt>
                <c:pt idx="7">
                  <c:v>-8.693834158974667E-2</c:v>
                </c:pt>
                <c:pt idx="8">
                  <c:v>-1.0874216762955524E-2</c:v>
                </c:pt>
                <c:pt idx="9">
                  <c:v>5.5803558009018928E-2</c:v>
                </c:pt>
                <c:pt idx="10">
                  <c:v>-5.2067926705025025E-3</c:v>
                </c:pt>
                <c:pt idx="11">
                  <c:v>-2.1090906854775993E-2</c:v>
                </c:pt>
                <c:pt idx="12">
                  <c:v>-0.31626383075622921</c:v>
                </c:pt>
                <c:pt idx="13">
                  <c:v>-0.10897908086999974</c:v>
                </c:pt>
                <c:pt idx="14">
                  <c:v>-0.10454538831999227</c:v>
                </c:pt>
                <c:pt idx="15">
                  <c:v>-0.17728072678017059</c:v>
                </c:pt>
                <c:pt idx="16">
                  <c:v>5.6113665698567794E-2</c:v>
                </c:pt>
                <c:pt idx="17">
                  <c:v>0.12450757179273675</c:v>
                </c:pt>
                <c:pt idx="18">
                  <c:v>-0.12305816002123859</c:v>
                </c:pt>
                <c:pt idx="19">
                  <c:v>0.14849868918996806</c:v>
                </c:pt>
                <c:pt idx="20">
                  <c:v>0.20907513510313969</c:v>
                </c:pt>
                <c:pt idx="21">
                  <c:v>-4.9387640257839149E-2</c:v>
                </c:pt>
                <c:pt idx="22">
                  <c:v>-0.10655791256979513</c:v>
                </c:pt>
                <c:pt idx="23">
                  <c:v>-0.13842951177709983</c:v>
                </c:pt>
                <c:pt idx="24">
                  <c:v>-0.27523149677179792</c:v>
                </c:pt>
                <c:pt idx="25">
                  <c:v>-0.10824943768837292</c:v>
                </c:pt>
                <c:pt idx="26">
                  <c:v>-9.020707999133093E-2</c:v>
                </c:pt>
                <c:pt idx="27">
                  <c:v>-0.13016522179095968</c:v>
                </c:pt>
                <c:pt idx="28">
                  <c:v>-4.840517608611658E-2</c:v>
                </c:pt>
                <c:pt idx="29">
                  <c:v>6.4449477371371022E-2</c:v>
                </c:pt>
                <c:pt idx="30">
                  <c:v>-2.6894756412157994E-3</c:v>
                </c:pt>
                <c:pt idx="31">
                  <c:v>-0.12246313004989273</c:v>
                </c:pt>
                <c:pt idx="32">
                  <c:v>-5.7742292118221239E-2</c:v>
                </c:pt>
                <c:pt idx="33">
                  <c:v>-0.1701347509553861</c:v>
                </c:pt>
                <c:pt idx="34">
                  <c:v>-4.2742445509596605E-2</c:v>
                </c:pt>
                <c:pt idx="35">
                  <c:v>1.3550487683087475E-3</c:v>
                </c:pt>
                <c:pt idx="36">
                  <c:v>5.1291219050867976E-3</c:v>
                </c:pt>
                <c:pt idx="37">
                  <c:v>0.11156738252479179</c:v>
                </c:pt>
              </c:numCache>
            </c:numRef>
          </c:xVal>
          <c:yVal>
            <c:numRef>
              <c:f>'Flow Meters'!$D$10:$D$47</c:f>
              <c:numCache>
                <c:formatCode>General</c:formatCode>
                <c:ptCount val="38"/>
                <c:pt idx="0">
                  <c:v>0.53521439486012201</c:v>
                </c:pt>
                <c:pt idx="1">
                  <c:v>0.62258784585050742</c:v>
                </c:pt>
                <c:pt idx="2">
                  <c:v>-0.35382365806664512</c:v>
                </c:pt>
                <c:pt idx="3">
                  <c:v>0.12840017183772376</c:v>
                </c:pt>
                <c:pt idx="4">
                  <c:v>7.4922788965120307E-2</c:v>
                </c:pt>
                <c:pt idx="5">
                  <c:v>-8.2547521197885998E-2</c:v>
                </c:pt>
                <c:pt idx="6">
                  <c:v>-8.693834158974667E-2</c:v>
                </c:pt>
                <c:pt idx="7">
                  <c:v>-1.0874216762955524E-2</c:v>
                </c:pt>
                <c:pt idx="8">
                  <c:v>5.5803558009018928E-2</c:v>
                </c:pt>
                <c:pt idx="9">
                  <c:v>-5.2067926705025025E-3</c:v>
                </c:pt>
                <c:pt idx="10">
                  <c:v>-2.1090906854775993E-2</c:v>
                </c:pt>
                <c:pt idx="11">
                  <c:v>-0.31626383075622921</c:v>
                </c:pt>
                <c:pt idx="12">
                  <c:v>-0.10897908086999974</c:v>
                </c:pt>
                <c:pt idx="13">
                  <c:v>-0.10454538831999227</c:v>
                </c:pt>
                <c:pt idx="14">
                  <c:v>-0.17728072678017059</c:v>
                </c:pt>
                <c:pt idx="15">
                  <c:v>5.6113665698567794E-2</c:v>
                </c:pt>
                <c:pt idx="16">
                  <c:v>0.12450757179273675</c:v>
                </c:pt>
                <c:pt idx="17">
                  <c:v>-0.12305816002123859</c:v>
                </c:pt>
                <c:pt idx="18">
                  <c:v>0.14849868918996806</c:v>
                </c:pt>
                <c:pt idx="19">
                  <c:v>0.20907513510313969</c:v>
                </c:pt>
                <c:pt idx="20">
                  <c:v>-4.9387640257839149E-2</c:v>
                </c:pt>
                <c:pt idx="21">
                  <c:v>-0.10655791256979513</c:v>
                </c:pt>
                <c:pt idx="22">
                  <c:v>-0.13842951177709983</c:v>
                </c:pt>
                <c:pt idx="23">
                  <c:v>-0.27523149677179792</c:v>
                </c:pt>
                <c:pt idx="24">
                  <c:v>-0.10824943768837292</c:v>
                </c:pt>
                <c:pt idx="25">
                  <c:v>-9.020707999133093E-2</c:v>
                </c:pt>
                <c:pt idx="26">
                  <c:v>-0.13016522179095968</c:v>
                </c:pt>
                <c:pt idx="27">
                  <c:v>-4.840517608611658E-2</c:v>
                </c:pt>
                <c:pt idx="28">
                  <c:v>6.4449477371371022E-2</c:v>
                </c:pt>
                <c:pt idx="29">
                  <c:v>-2.6894756412157994E-3</c:v>
                </c:pt>
                <c:pt idx="30">
                  <c:v>-0.12246313004989273</c:v>
                </c:pt>
                <c:pt idx="31">
                  <c:v>-5.7742292118221239E-2</c:v>
                </c:pt>
                <c:pt idx="32">
                  <c:v>-0.1701347509553861</c:v>
                </c:pt>
                <c:pt idx="33">
                  <c:v>-4.2742445509596605E-2</c:v>
                </c:pt>
                <c:pt idx="34">
                  <c:v>1.3550487683087475E-3</c:v>
                </c:pt>
                <c:pt idx="35">
                  <c:v>5.1291219050867976E-3</c:v>
                </c:pt>
                <c:pt idx="36">
                  <c:v>0.11156738252479179</c:v>
                </c:pt>
                <c:pt idx="37">
                  <c:v>6.7156228922097549E-2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772096"/>
        <c:axId val="230772672"/>
      </c:scatterChart>
      <c:valAx>
        <c:axId val="230772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Residuals Lag 1</a:t>
                </a:r>
              </a:p>
            </c:rich>
          </c:tx>
          <c:layout/>
          <c:overlay val="0"/>
        </c:title>
        <c:numFmt formatCode="#,##0.0" sourceLinked="0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30772672"/>
        <c:crossesAt val="-100"/>
        <c:crossBetween val="midCat"/>
      </c:valAx>
      <c:valAx>
        <c:axId val="23077267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Residuals</a:t>
                </a:r>
              </a:p>
            </c:rich>
          </c:tx>
          <c:layout>
            <c:manualLayout>
              <c:xMode val="edge"/>
              <c:yMode val="edge"/>
              <c:x val="1.0332278558638117E-2"/>
              <c:y val="0.3081430446194226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30772096"/>
        <c:crossesAt val="-100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094566683837416"/>
          <c:y val="5.0409158977827155E-2"/>
          <c:w val="0.78316540338999674"/>
          <c:h val="0.72522776677455192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xVal>
            <c:numRef>
              <c:f>'Flow Meters'!$A$9:$A$47</c:f>
              <c:numCache>
                <c:formatCode>General</c:formatCode>
                <c:ptCount val="3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</c:numCache>
            </c:numRef>
          </c:xVal>
          <c:yVal>
            <c:numRef>
              <c:f>'Flow Meters'!$B$10:$B$48</c:f>
              <c:numCache>
                <c:formatCode>General</c:formatCode>
                <c:ptCount val="39"/>
                <c:pt idx="0">
                  <c:v>85.54</c:v>
                </c:pt>
                <c:pt idx="1">
                  <c:v>85.63</c:v>
                </c:pt>
                <c:pt idx="2">
                  <c:v>85.08</c:v>
                </c:pt>
                <c:pt idx="3">
                  <c:v>84.5</c:v>
                </c:pt>
                <c:pt idx="4">
                  <c:v>84.57</c:v>
                </c:pt>
                <c:pt idx="5">
                  <c:v>89.08</c:v>
                </c:pt>
                <c:pt idx="6">
                  <c:v>89.27</c:v>
                </c:pt>
                <c:pt idx="7">
                  <c:v>89.34</c:v>
                </c:pt>
                <c:pt idx="8">
                  <c:v>89.82</c:v>
                </c:pt>
                <c:pt idx="9">
                  <c:v>90.38</c:v>
                </c:pt>
                <c:pt idx="10">
                  <c:v>90.86</c:v>
                </c:pt>
                <c:pt idx="11">
                  <c:v>80.25</c:v>
                </c:pt>
                <c:pt idx="12">
                  <c:v>80.02</c:v>
                </c:pt>
                <c:pt idx="13">
                  <c:v>80.13</c:v>
                </c:pt>
                <c:pt idx="14">
                  <c:v>80.69</c:v>
                </c:pt>
                <c:pt idx="15">
                  <c:v>80.67</c:v>
                </c:pt>
                <c:pt idx="16">
                  <c:v>80.69</c:v>
                </c:pt>
                <c:pt idx="17">
                  <c:v>80.739999999999995</c:v>
                </c:pt>
                <c:pt idx="18">
                  <c:v>80.709999999999994</c:v>
                </c:pt>
                <c:pt idx="19">
                  <c:v>80.64</c:v>
                </c:pt>
                <c:pt idx="20">
                  <c:v>86.97</c:v>
                </c:pt>
                <c:pt idx="21">
                  <c:v>87.77</c:v>
                </c:pt>
                <c:pt idx="22">
                  <c:v>87.91</c:v>
                </c:pt>
                <c:pt idx="23">
                  <c:v>88.05</c:v>
                </c:pt>
                <c:pt idx="24">
                  <c:v>88.44</c:v>
                </c:pt>
                <c:pt idx="25">
                  <c:v>88.97</c:v>
                </c:pt>
                <c:pt idx="26">
                  <c:v>83.28</c:v>
                </c:pt>
                <c:pt idx="27">
                  <c:v>83.07</c:v>
                </c:pt>
                <c:pt idx="28">
                  <c:v>82.84</c:v>
                </c:pt>
                <c:pt idx="29">
                  <c:v>82.65</c:v>
                </c:pt>
                <c:pt idx="30">
                  <c:v>82.77</c:v>
                </c:pt>
                <c:pt idx="31">
                  <c:v>82.77</c:v>
                </c:pt>
                <c:pt idx="32">
                  <c:v>82.65</c:v>
                </c:pt>
                <c:pt idx="33">
                  <c:v>82.35</c:v>
                </c:pt>
                <c:pt idx="34">
                  <c:v>82.65</c:v>
                </c:pt>
                <c:pt idx="35">
                  <c:v>82.38</c:v>
                </c:pt>
                <c:pt idx="36">
                  <c:v>82.45</c:v>
                </c:pt>
                <c:pt idx="37">
                  <c:v>82.75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0929600"/>
        <c:axId val="240930176"/>
      </c:scatterChart>
      <c:valAx>
        <c:axId val="240929600"/>
        <c:scaling>
          <c:orientation val="minMax"/>
          <c:max val="4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Run Number</a:t>
                </a:r>
              </a:p>
            </c:rich>
          </c:tx>
          <c:layout/>
          <c:overlay val="0"/>
        </c:title>
        <c:numFmt formatCode="General" sourceLinked="0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40930176"/>
        <c:crossesAt val="-100"/>
        <c:crossBetween val="midCat"/>
      </c:valAx>
      <c:valAx>
        <c:axId val="2409301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Temperature (K)</a:t>
                </a:r>
              </a:p>
            </c:rich>
          </c:tx>
          <c:layout>
            <c:manualLayout>
              <c:xMode val="edge"/>
              <c:yMode val="edge"/>
              <c:x val="1.3175290437510886E-2"/>
              <c:y val="0.22084145731783528"/>
            </c:manualLayout>
          </c:layout>
          <c:overlay val="0"/>
        </c:title>
        <c:numFmt formatCode="General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40929600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913888888888888"/>
          <c:y val="5.0409158977827155E-2"/>
          <c:w val="0.75497222222222238"/>
          <c:h val="0.74148806094360153"/>
        </c:manualLayout>
      </c:layout>
      <c:scatterChart>
        <c:scatterStyle val="lineMarker"/>
        <c:varyColors val="0"/>
        <c:ser>
          <c:idx val="0"/>
          <c:order val="0"/>
          <c:tx>
            <c:v>Data</c:v>
          </c:tx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23229024496937883"/>
                  <c:y val="3.5217799609911143E-2"/>
                </c:manualLayout>
              </c:layout>
              <c:numFmt formatCode="General" sourceLinked="0"/>
            </c:trendlineLbl>
          </c:trendline>
          <c:xVal>
            <c:numRef>
              <c:f>'Flow Meters Autoregression'!$B$9:$B$47</c:f>
              <c:numCache>
                <c:formatCode>General</c:formatCode>
                <c:ptCount val="39"/>
                <c:pt idx="0">
                  <c:v>85.54</c:v>
                </c:pt>
                <c:pt idx="1">
                  <c:v>85.54</c:v>
                </c:pt>
                <c:pt idx="2">
                  <c:v>85.63</c:v>
                </c:pt>
                <c:pt idx="3">
                  <c:v>85.08</c:v>
                </c:pt>
                <c:pt idx="4">
                  <c:v>84.5</c:v>
                </c:pt>
                <c:pt idx="5">
                  <c:v>84.57</c:v>
                </c:pt>
                <c:pt idx="6">
                  <c:v>89.08</c:v>
                </c:pt>
                <c:pt idx="7">
                  <c:v>89.27</c:v>
                </c:pt>
                <c:pt idx="8">
                  <c:v>89.34</c:v>
                </c:pt>
                <c:pt idx="9">
                  <c:v>89.82</c:v>
                </c:pt>
                <c:pt idx="10">
                  <c:v>90.38</c:v>
                </c:pt>
                <c:pt idx="11">
                  <c:v>90.86</c:v>
                </c:pt>
                <c:pt idx="12">
                  <c:v>80.25</c:v>
                </c:pt>
                <c:pt idx="13">
                  <c:v>80.02</c:v>
                </c:pt>
                <c:pt idx="14">
                  <c:v>80.13</c:v>
                </c:pt>
                <c:pt idx="15">
                  <c:v>80.69</c:v>
                </c:pt>
                <c:pt idx="16">
                  <c:v>80.67</c:v>
                </c:pt>
                <c:pt idx="17">
                  <c:v>80.69</c:v>
                </c:pt>
                <c:pt idx="18">
                  <c:v>80.739999999999995</c:v>
                </c:pt>
                <c:pt idx="19">
                  <c:v>80.709999999999994</c:v>
                </c:pt>
                <c:pt idx="20">
                  <c:v>80.64</c:v>
                </c:pt>
                <c:pt idx="21">
                  <c:v>86.97</c:v>
                </c:pt>
                <c:pt idx="22">
                  <c:v>87.77</c:v>
                </c:pt>
                <c:pt idx="23">
                  <c:v>87.91</c:v>
                </c:pt>
                <c:pt idx="24">
                  <c:v>88.05</c:v>
                </c:pt>
                <c:pt idx="25">
                  <c:v>88.44</c:v>
                </c:pt>
                <c:pt idx="26">
                  <c:v>88.97</c:v>
                </c:pt>
                <c:pt idx="27">
                  <c:v>83.28</c:v>
                </c:pt>
                <c:pt idx="28">
                  <c:v>83.07</c:v>
                </c:pt>
                <c:pt idx="29">
                  <c:v>82.84</c:v>
                </c:pt>
                <c:pt idx="30">
                  <c:v>82.65</c:v>
                </c:pt>
                <c:pt idx="31">
                  <c:v>82.77</c:v>
                </c:pt>
                <c:pt idx="32">
                  <c:v>82.77</c:v>
                </c:pt>
                <c:pt idx="33">
                  <c:v>82.65</c:v>
                </c:pt>
                <c:pt idx="34">
                  <c:v>82.35</c:v>
                </c:pt>
                <c:pt idx="35">
                  <c:v>82.65</c:v>
                </c:pt>
                <c:pt idx="36">
                  <c:v>82.38</c:v>
                </c:pt>
                <c:pt idx="37">
                  <c:v>82.45</c:v>
                </c:pt>
                <c:pt idx="38">
                  <c:v>82.75</c:v>
                </c:pt>
              </c:numCache>
            </c:numRef>
          </c:xVal>
          <c:yVal>
            <c:numRef>
              <c:f>'Flow Meters Autoregression'!$C$9:$C$47</c:f>
              <c:numCache>
                <c:formatCode>General</c:formatCode>
                <c:ptCount val="39"/>
                <c:pt idx="0">
                  <c:v>0.67148939115987594</c:v>
                </c:pt>
                <c:pt idx="1">
                  <c:v>0.6784706717205935</c:v>
                </c:pt>
                <c:pt idx="2">
                  <c:v>0.77812245463840868</c:v>
                </c:pt>
                <c:pt idx="3">
                  <c:v>-0.27332329994638033</c:v>
                </c:pt>
                <c:pt idx="4">
                  <c:v>0.12977350198120882</c:v>
                </c:pt>
                <c:pt idx="5">
                  <c:v>8.5845932829939048E-2</c:v>
                </c:pt>
                <c:pt idx="6">
                  <c:v>0.54365647814155393</c:v>
                </c:pt>
                <c:pt idx="7">
                  <c:v>0.56518658070760353</c:v>
                </c:pt>
                <c:pt idx="8">
                  <c:v>0.6508005192557319</c:v>
                </c:pt>
                <c:pt idx="9">
                  <c:v>0.78296273097400559</c:v>
                </c:pt>
                <c:pt idx="10">
                  <c:v>0.79835089006516957</c:v>
                </c:pt>
                <c:pt idx="11">
                  <c:v>0.8479512128271971</c:v>
                </c:pt>
                <c:pt idx="12">
                  <c:v>-0.89470061940811785</c:v>
                </c:pt>
                <c:pt idx="13">
                  <c:v>-0.71879382889199261</c:v>
                </c:pt>
                <c:pt idx="14">
                  <c:v>-0.69935328620845749</c:v>
                </c:pt>
                <c:pt idx="15">
                  <c:v>-0.69569011489795041</c:v>
                </c:pt>
                <c:pt idx="16">
                  <c:v>-0.46502424062530812</c:v>
                </c:pt>
                <c:pt idx="17">
                  <c:v>-0.39390181632504306</c:v>
                </c:pt>
                <c:pt idx="18">
                  <c:v>-0.63464625262377905</c:v>
                </c:pt>
                <c:pt idx="19">
                  <c:v>-0.36718218072171743</c:v>
                </c:pt>
                <c:pt idx="20">
                  <c:v>-0.31615554852987948</c:v>
                </c:pt>
                <c:pt idx="21">
                  <c:v>0.28895768833848645</c:v>
                </c:pt>
                <c:pt idx="22">
                  <c:v>0.3409281442703655</c:v>
                </c:pt>
                <c:pt idx="23">
                  <c:v>0.3281561725057317</c:v>
                </c:pt>
                <c:pt idx="24">
                  <c:v>0.21045381495370452</c:v>
                </c:pt>
                <c:pt idx="25">
                  <c:v>0.43064197905599899</c:v>
                </c:pt>
                <c:pt idx="26">
                  <c:v>0.52099006921458313</c:v>
                </c:pt>
                <c:pt idx="27">
                  <c:v>-0.29523150221932415</c:v>
                </c:pt>
                <c:pt idx="28">
                  <c:v>-0.24212089767848741</c:v>
                </c:pt>
                <c:pt idx="29">
                  <c:v>-0.16064420359110226</c:v>
                </c:pt>
                <c:pt idx="30">
                  <c:v>-0.25370407956159935</c:v>
                </c:pt>
                <c:pt idx="31">
                  <c:v>-0.35710662473370147</c:v>
                </c:pt>
                <c:pt idx="32">
                  <c:v>-0.29238578680202998</c:v>
                </c:pt>
                <c:pt idx="33">
                  <c:v>-0.42114935487576965</c:v>
                </c:pt>
                <c:pt idx="34">
                  <c:v>-0.33468482252141984</c:v>
                </c:pt>
                <c:pt idx="35">
                  <c:v>-0.2496595551520748</c:v>
                </c:pt>
                <c:pt idx="36">
                  <c:v>-0.28272047779759141</c:v>
                </c:pt>
                <c:pt idx="37">
                  <c:v>-0.16673240345655096</c:v>
                </c:pt>
                <c:pt idx="38">
                  <c:v>-0.17021578396780729</c:v>
                </c:pt>
              </c:numCache>
            </c:numRef>
          </c:yVal>
          <c:smooth val="0"/>
        </c:ser>
        <c:ser>
          <c:idx val="1"/>
          <c:order val="1"/>
          <c:tx>
            <c:v>Fit</c:v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xVal>
            <c:numRef>
              <c:f>'Flow Meters Autoregression'!$B$9:$B$47</c:f>
              <c:numCache>
                <c:formatCode>General</c:formatCode>
                <c:ptCount val="39"/>
                <c:pt idx="0">
                  <c:v>85.54</c:v>
                </c:pt>
                <c:pt idx="1">
                  <c:v>85.54</c:v>
                </c:pt>
                <c:pt idx="2">
                  <c:v>85.63</c:v>
                </c:pt>
                <c:pt idx="3">
                  <c:v>85.08</c:v>
                </c:pt>
                <c:pt idx="4">
                  <c:v>84.5</c:v>
                </c:pt>
                <c:pt idx="5">
                  <c:v>84.57</c:v>
                </c:pt>
                <c:pt idx="6">
                  <c:v>89.08</c:v>
                </c:pt>
                <c:pt idx="7">
                  <c:v>89.27</c:v>
                </c:pt>
                <c:pt idx="8">
                  <c:v>89.34</c:v>
                </c:pt>
                <c:pt idx="9">
                  <c:v>89.82</c:v>
                </c:pt>
                <c:pt idx="10">
                  <c:v>90.38</c:v>
                </c:pt>
                <c:pt idx="11">
                  <c:v>90.86</c:v>
                </c:pt>
                <c:pt idx="12">
                  <c:v>80.25</c:v>
                </c:pt>
                <c:pt idx="13">
                  <c:v>80.02</c:v>
                </c:pt>
                <c:pt idx="14">
                  <c:v>80.13</c:v>
                </c:pt>
                <c:pt idx="15">
                  <c:v>80.69</c:v>
                </c:pt>
                <c:pt idx="16">
                  <c:v>80.67</c:v>
                </c:pt>
                <c:pt idx="17">
                  <c:v>80.69</c:v>
                </c:pt>
                <c:pt idx="18">
                  <c:v>80.739999999999995</c:v>
                </c:pt>
                <c:pt idx="19">
                  <c:v>80.709999999999994</c:v>
                </c:pt>
                <c:pt idx="20">
                  <c:v>80.64</c:v>
                </c:pt>
                <c:pt idx="21">
                  <c:v>86.97</c:v>
                </c:pt>
                <c:pt idx="22">
                  <c:v>87.77</c:v>
                </c:pt>
                <c:pt idx="23">
                  <c:v>87.91</c:v>
                </c:pt>
                <c:pt idx="24">
                  <c:v>88.05</c:v>
                </c:pt>
                <c:pt idx="25">
                  <c:v>88.44</c:v>
                </c:pt>
                <c:pt idx="26">
                  <c:v>88.97</c:v>
                </c:pt>
                <c:pt idx="27">
                  <c:v>83.28</c:v>
                </c:pt>
                <c:pt idx="28">
                  <c:v>83.07</c:v>
                </c:pt>
                <c:pt idx="29">
                  <c:v>82.84</c:v>
                </c:pt>
                <c:pt idx="30">
                  <c:v>82.65</c:v>
                </c:pt>
                <c:pt idx="31">
                  <c:v>82.77</c:v>
                </c:pt>
                <c:pt idx="32">
                  <c:v>82.77</c:v>
                </c:pt>
                <c:pt idx="33">
                  <c:v>82.65</c:v>
                </c:pt>
                <c:pt idx="34">
                  <c:v>82.35</c:v>
                </c:pt>
                <c:pt idx="35">
                  <c:v>82.65</c:v>
                </c:pt>
                <c:pt idx="36">
                  <c:v>82.38</c:v>
                </c:pt>
                <c:pt idx="37">
                  <c:v>82.45</c:v>
                </c:pt>
                <c:pt idx="38">
                  <c:v>82.75</c:v>
                </c:pt>
              </c:numCache>
            </c:numRef>
          </c:xVal>
          <c:yVal>
            <c:numRef>
              <c:f>'Flow Meters Autoregression'!$K$9:$K$47</c:f>
              <c:numCache>
                <c:formatCode>General</c:formatCode>
                <c:ptCount val="39"/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774400"/>
        <c:axId val="230774976"/>
      </c:scatterChart>
      <c:valAx>
        <c:axId val="2307744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Nitrogen Temperature (K)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30774976"/>
        <c:crosses val="autoZero"/>
        <c:crossBetween val="midCat"/>
      </c:valAx>
      <c:valAx>
        <c:axId val="23077497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Accumulated Liquid Weight</a:t>
                </a:r>
                <a:r>
                  <a:rPr lang="en-US" sz="1400" b="0" baseline="0"/>
                  <a:t> </a:t>
                </a:r>
                <a:r>
                  <a:rPr lang="en-US" sz="1400" b="0"/>
                  <a:t>(lbs)</a:t>
                </a:r>
              </a:p>
            </c:rich>
          </c:tx>
          <c:layout>
            <c:manualLayout>
              <c:xMode val="edge"/>
              <c:yMode val="edge"/>
              <c:x val="2.7777777777777776E-2"/>
              <c:y val="2.6397114471120565E-2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30774400"/>
        <c:crosses val="autoZero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913888888888888"/>
          <c:y val="5.0409158977827155E-2"/>
          <c:w val="0.75497222222222238"/>
          <c:h val="0.7414880609436015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-0.24796653543307087"/>
                  <c:y val="-1.0694213682005346E-2"/>
                </c:manualLayout>
              </c:layout>
              <c:numFmt formatCode="General" sourceLinked="0"/>
            </c:trendlineLbl>
          </c:trendline>
          <c:xVal>
            <c:numRef>
              <c:f>'Flow Meters Autoregression'!$G$9:$G$47</c:f>
              <c:numCache>
                <c:formatCode>General</c:formatCode>
                <c:ptCount val="39"/>
                <c:pt idx="1">
                  <c:v>52.215387004797684</c:v>
                </c:pt>
                <c:pt idx="2">
                  <c:v>52.305387004797673</c:v>
                </c:pt>
                <c:pt idx="3">
                  <c:v>51.720324868141518</c:v>
                </c:pt>
                <c:pt idx="4">
                  <c:v>51.35459348104029</c:v>
                </c:pt>
                <c:pt idx="5">
                  <c:v>51.650549472824451</c:v>
                </c:pt>
                <c:pt idx="6">
                  <c:v>56.133278922091883</c:v>
                </c:pt>
                <c:pt idx="7">
                  <c:v>54.566276296321917</c:v>
                </c:pt>
                <c:pt idx="8">
                  <c:v>54.562256230047808</c:v>
                </c:pt>
                <c:pt idx="9">
                  <c:v>55.014985679315217</c:v>
                </c:pt>
                <c:pt idx="10">
                  <c:v>55.387987617149022</c:v>
                </c:pt>
                <c:pt idx="11">
                  <c:v>55.649823211288457</c:v>
                </c:pt>
                <c:pt idx="12">
                  <c:v>44.852825149122246</c:v>
                </c:pt>
                <c:pt idx="13">
                  <c:v>48.756261481587714</c:v>
                </c:pt>
                <c:pt idx="14">
                  <c:v>48.955864719709027</c:v>
                </c:pt>
                <c:pt idx="15">
                  <c:v>49.473010997129272</c:v>
                </c:pt>
                <c:pt idx="16">
                  <c:v>49.234846591268706</c:v>
                </c:pt>
                <c:pt idx="17">
                  <c:v>49.262638177192287</c:v>
                </c:pt>
                <c:pt idx="18">
                  <c:v>49.304846591268699</c:v>
                </c:pt>
                <c:pt idx="19">
                  <c:v>49.255367626459716</c:v>
                </c:pt>
                <c:pt idx="20">
                  <c:v>49.197055005345113</c:v>
                </c:pt>
                <c:pt idx="21">
                  <c:v>55.554325556077679</c:v>
                </c:pt>
                <c:pt idx="22">
                  <c:v>53.888288611260862</c:v>
                </c:pt>
                <c:pt idx="23">
                  <c:v>53.716625174317187</c:v>
                </c:pt>
                <c:pt idx="24">
                  <c:v>53.802084072852047</c:v>
                </c:pt>
                <c:pt idx="25">
                  <c:v>54.1375429713869</c:v>
                </c:pt>
                <c:pt idx="26">
                  <c:v>54.515607045876862</c:v>
                </c:pt>
                <c:pt idx="27">
                  <c:v>48.619130018901679</c:v>
                </c:pt>
                <c:pt idx="28">
                  <c:v>50.625836214163549</c:v>
                </c:pt>
                <c:pt idx="29">
                  <c:v>50.477647866361281</c:v>
                </c:pt>
                <c:pt idx="30">
                  <c:v>50.377251104482582</c:v>
                </c:pt>
                <c:pt idx="31">
                  <c:v>50.571271170756695</c:v>
                </c:pt>
                <c:pt idx="32">
                  <c:v>50.524521655215146</c:v>
                </c:pt>
                <c:pt idx="33">
                  <c:v>50.404521655215156</c:v>
                </c:pt>
                <c:pt idx="34">
                  <c:v>50.151271170756694</c:v>
                </c:pt>
                <c:pt idx="35">
                  <c:v>50.568144959610585</c:v>
                </c:pt>
                <c:pt idx="36">
                  <c:v>50.181271170756695</c:v>
                </c:pt>
                <c:pt idx="37">
                  <c:v>50.356457580725198</c:v>
                </c:pt>
                <c:pt idx="38">
                  <c:v>50.629187029992615</c:v>
                </c:pt>
              </c:numCache>
            </c:numRef>
          </c:xVal>
          <c:yVal>
            <c:numRef>
              <c:f>'Flow Meters Autoregression'!$H$9:$H$47</c:f>
              <c:numCache>
                <c:formatCode>General</c:formatCode>
                <c:ptCount val="39"/>
                <c:pt idx="1">
                  <c:v>0.4168723073204661</c:v>
                </c:pt>
                <c:pt idx="2">
                  <c:v>0.51380432787100472</c:v>
                </c:pt>
                <c:pt idx="3">
                  <c:v>-0.57646369816594834</c:v>
                </c:pt>
                <c:pt idx="4">
                  <c:v>0.23625460080380326</c:v>
                </c:pt>
                <c:pt idx="5">
                  <c:v>3.5288863265338796E-2</c:v>
                </c:pt>
                <c:pt idx="6">
                  <c:v>0.51021268004978571</c:v>
                </c:pt>
                <c:pt idx="7">
                  <c:v>0.35338927258974107</c:v>
                </c:pt>
                <c:pt idx="8">
                  <c:v>0.4306155289335134</c:v>
                </c:pt>
                <c:pt idx="9">
                  <c:v>0.52942432272904438</c:v>
                </c:pt>
                <c:pt idx="10">
                  <c:v>0.49332482039746506</c:v>
                </c:pt>
                <c:pt idx="11">
                  <c:v>0.53693023497125725</c:v>
                </c:pt>
                <c:pt idx="12">
                  <c:v>-1.2250448560959688</c:v>
                </c:pt>
                <c:pt idx="13">
                  <c:v>-0.37023699129153281</c:v>
                </c:pt>
                <c:pt idx="14">
                  <c:v>-0.41932609225048073</c:v>
                </c:pt>
                <c:pt idx="15">
                  <c:v>-0.42323655387597459</c:v>
                </c:pt>
                <c:pt idx="16">
                  <c:v>-0.19399777530426493</c:v>
                </c:pt>
                <c:pt idx="17">
                  <c:v>-0.21273799995578618</c:v>
                </c:pt>
                <c:pt idx="18">
                  <c:v>-0.48119026025600575</c:v>
                </c:pt>
                <c:pt idx="19">
                  <c:v>-0.11993714030152988</c:v>
                </c:pt>
                <c:pt idx="20">
                  <c:v>-0.17310897299462497</c:v>
                </c:pt>
                <c:pt idx="21">
                  <c:v>0.41212534441802984</c:v>
                </c:pt>
                <c:pt idx="22">
                  <c:v>0.22835621142177598</c:v>
                </c:pt>
                <c:pt idx="23">
                  <c:v>0.19533762601306823</c:v>
                </c:pt>
                <c:pt idx="24">
                  <c:v>8.2610964231932704E-2</c:v>
                </c:pt>
                <c:pt idx="25">
                  <c:v>0.34865352994802462</c:v>
                </c:pt>
                <c:pt idx="26">
                  <c:v>0.35322087010856035</c:v>
                </c:pt>
                <c:pt idx="27">
                  <c:v>-0.49819844670049851</c:v>
                </c:pt>
                <c:pt idx="28">
                  <c:v>-0.1271048168338394</c:v>
                </c:pt>
                <c:pt idx="29">
                  <c:v>-6.6318914683146074E-2</c:v>
                </c:pt>
                <c:pt idx="30">
                  <c:v>-0.19112042379124661</c:v>
                </c:pt>
                <c:pt idx="31">
                  <c:v>-0.25826876798020232</c:v>
                </c:pt>
                <c:pt idx="32">
                  <c:v>-0.15326443927720479</c:v>
                </c:pt>
                <c:pt idx="33">
                  <c:v>-0.30724190584051847</c:v>
                </c:pt>
                <c:pt idx="34">
                  <c:v>-0.17061375326242817</c:v>
                </c:pt>
                <c:pt idx="35">
                  <c:v>-0.11927327755218831</c:v>
                </c:pt>
                <c:pt idx="36">
                  <c:v>-0.18545828401693601</c:v>
                </c:pt>
                <c:pt idx="37">
                  <c:v>-5.6590358700607274E-2</c:v>
                </c:pt>
                <c:pt idx="38">
                  <c:v>-0.10526029157887234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30670336"/>
        <c:axId val="230670912"/>
      </c:scatterChart>
      <c:valAx>
        <c:axId val="230670336"/>
        <c:scaling>
          <c:orientation val="minMax"/>
          <c:min val="40"/>
        </c:scaling>
        <c:delete val="0"/>
        <c:axPos val="b"/>
        <c:title>
          <c:tx>
            <c:rich>
              <a:bodyPr/>
              <a:lstStyle/>
              <a:p>
                <a:pPr>
                  <a:defRPr sz="1400" b="0"/>
                </a:pPr>
                <a:r>
                  <a:rPr lang="en-US" sz="1400" b="0"/>
                  <a:t>Transformed X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spPr>
          <a:ln w="12700">
            <a:solidFill>
              <a:srgbClr val="000000"/>
            </a:solidFill>
          </a:ln>
        </c:spPr>
        <c:crossAx val="230670912"/>
        <c:crossesAt val="-1000"/>
        <c:crossBetween val="midCat"/>
      </c:valAx>
      <c:valAx>
        <c:axId val="230670912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400" b="0"/>
                </a:pPr>
                <a:r>
                  <a:rPr lang="en-US" sz="1400" b="0"/>
                  <a:t>Transformed Y</a:t>
                </a:r>
              </a:p>
            </c:rich>
          </c:tx>
          <c:layout>
            <c:manualLayout>
              <c:xMode val="edge"/>
              <c:yMode val="edge"/>
              <c:x val="2.7777777777777776E-2"/>
              <c:y val="0.25881287774807965"/>
            </c:manualLayout>
          </c:layout>
          <c:overlay val="0"/>
        </c:title>
        <c:numFmt formatCode="#,##0.0" sourceLinked="0"/>
        <c:majorTickMark val="out"/>
        <c:minorTickMark val="in"/>
        <c:tickLblPos val="nextTo"/>
        <c:spPr>
          <a:ln w="12700">
            <a:solidFill>
              <a:srgbClr val="000000"/>
            </a:solidFill>
          </a:ln>
        </c:spPr>
        <c:crossAx val="230670336"/>
        <c:crossesAt val="-1000"/>
        <c:crossBetween val="midCat"/>
      </c:valAx>
      <c:spPr>
        <a:noFill/>
        <a:ln w="12700">
          <a:solidFill>
            <a:srgbClr val="000000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3</xdr:row>
      <xdr:rowOff>9525</xdr:rowOff>
    </xdr:from>
    <xdr:to>
      <xdr:col>13</xdr:col>
      <xdr:colOff>600075</xdr:colOff>
      <xdr:row>20</xdr:row>
      <xdr:rowOff>114301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3</xdr:row>
      <xdr:rowOff>9525</xdr:rowOff>
    </xdr:from>
    <xdr:to>
      <xdr:col>13</xdr:col>
      <xdr:colOff>600075</xdr:colOff>
      <xdr:row>20</xdr:row>
      <xdr:rowOff>114301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85725</xdr:rowOff>
    </xdr:from>
    <xdr:to>
      <xdr:col>13</xdr:col>
      <xdr:colOff>19050</xdr:colOff>
      <xdr:row>20</xdr:row>
      <xdr:rowOff>161925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276225</xdr:colOff>
      <xdr:row>21</xdr:row>
      <xdr:rowOff>76200</xdr:rowOff>
    </xdr:from>
    <xdr:to>
      <xdr:col>12</xdr:col>
      <xdr:colOff>476251</xdr:colOff>
      <xdr:row>38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228600</xdr:colOff>
      <xdr:row>16</xdr:row>
      <xdr:rowOff>114300</xdr:rowOff>
    </xdr:from>
    <xdr:to>
      <xdr:col>20</xdr:col>
      <xdr:colOff>428626</xdr:colOff>
      <xdr:row>33</xdr:row>
      <xdr:rowOff>76200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419100</xdr:colOff>
      <xdr:row>38</xdr:row>
      <xdr:rowOff>19050</xdr:rowOff>
    </xdr:from>
    <xdr:to>
      <xdr:col>13</xdr:col>
      <xdr:colOff>9526</xdr:colOff>
      <xdr:row>54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1</xdr:row>
      <xdr:rowOff>57150</xdr:rowOff>
    </xdr:from>
    <xdr:to>
      <xdr:col>18</xdr:col>
      <xdr:colOff>190500</xdr:colOff>
      <xdr:row>17</xdr:row>
      <xdr:rowOff>123825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228600</xdr:colOff>
      <xdr:row>18</xdr:row>
      <xdr:rowOff>76200</xdr:rowOff>
    </xdr:from>
    <xdr:to>
      <xdr:col>18</xdr:col>
      <xdr:colOff>228600</xdr:colOff>
      <xdr:row>34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workbookViewId="0">
      <selection activeCell="F19" sqref="F19"/>
    </sheetView>
  </sheetViews>
  <sheetFormatPr defaultColWidth="9.140625" defaultRowHeight="15" x14ac:dyDescent="0.25"/>
  <cols>
    <col min="1" max="5" width="9.140625" style="2"/>
    <col min="6" max="6" width="14.7109375" style="2" customWidth="1"/>
    <col min="7" max="14" width="9.140625" style="2"/>
    <col min="15" max="15" width="13.42578125" style="2" customWidth="1"/>
    <col min="16" max="16" width="9.140625" style="2"/>
    <col min="17" max="17" width="12.28515625" style="2" customWidth="1"/>
    <col min="18" max="16384" width="9.140625" style="2"/>
  </cols>
  <sheetData>
    <row r="1" spans="1:7" x14ac:dyDescent="0.25">
      <c r="A1" s="2" t="s">
        <v>43</v>
      </c>
    </row>
    <row r="2" spans="1:7" x14ac:dyDescent="0.25">
      <c r="A2" s="2" t="s">
        <v>44</v>
      </c>
    </row>
    <row r="4" spans="1:7" ht="15" customHeight="1" x14ac:dyDescent="0.25">
      <c r="A4" s="12" t="s">
        <v>45</v>
      </c>
      <c r="B4" s="2">
        <f>COUNT(B9:B1008)</f>
        <v>100</v>
      </c>
      <c r="E4" s="1" t="s">
        <v>46</v>
      </c>
      <c r="F4" s="10" t="s">
        <v>47</v>
      </c>
      <c r="G4" s="19"/>
    </row>
    <row r="5" spans="1:7" ht="15" customHeight="1" x14ac:dyDescent="0.25">
      <c r="A5" s="12" t="s">
        <v>25</v>
      </c>
      <c r="B5" s="12">
        <f>AVERAGE(B9:B1008)</f>
        <v>299.85239999999993</v>
      </c>
      <c r="C5" s="12"/>
      <c r="E5" s="12">
        <v>0</v>
      </c>
      <c r="F5" s="2">
        <v>1</v>
      </c>
      <c r="G5" s="19"/>
    </row>
    <row r="6" spans="1:7" ht="15" customHeight="1" x14ac:dyDescent="0.25">
      <c r="A6" s="12" t="s">
        <v>26</v>
      </c>
      <c r="B6" s="2">
        <f>_xlfn.STDEV.S(B9:B1008)</f>
        <v>7.9010547819050647E-2</v>
      </c>
      <c r="C6" s="12"/>
      <c r="E6" s="12">
        <v>1</v>
      </c>
      <c r="F6" s="2">
        <f>CORREL(C9:C107,C10:C108)</f>
        <v>0.53533840910226071</v>
      </c>
      <c r="G6" s="19"/>
    </row>
    <row r="7" spans="1:7" ht="15" customHeight="1" x14ac:dyDescent="0.25">
      <c r="B7" s="13" t="s">
        <v>48</v>
      </c>
      <c r="C7" s="12"/>
      <c r="E7" s="12">
        <v>2</v>
      </c>
      <c r="F7" s="2">
        <f>CORREL(C9:C106,C11:C108)</f>
        <v>0.14981640209584593</v>
      </c>
      <c r="G7" s="19"/>
    </row>
    <row r="8" spans="1:7" x14ac:dyDescent="0.25">
      <c r="A8" s="13" t="s">
        <v>49</v>
      </c>
      <c r="B8" s="13" t="s">
        <v>50</v>
      </c>
      <c r="C8" s="13" t="s">
        <v>51</v>
      </c>
      <c r="D8" s="13"/>
      <c r="E8" s="12">
        <v>3</v>
      </c>
      <c r="F8" s="2">
        <f>CORREL(C9:C105,C12:C108)</f>
        <v>-2.3778121917498202E-2</v>
      </c>
    </row>
    <row r="9" spans="1:7" x14ac:dyDescent="0.25">
      <c r="A9" s="2">
        <v>1</v>
      </c>
      <c r="B9" s="2">
        <v>299.85000000000002</v>
      </c>
      <c r="C9" s="2">
        <f>B9-$B$5</f>
        <v>-2.3999999999091415E-3</v>
      </c>
      <c r="D9" s="20"/>
      <c r="E9" s="12">
        <v>4</v>
      </c>
      <c r="F9" s="2">
        <f>CORREL(C9:C104,C13:C108)</f>
        <v>7.3089110302906796E-2</v>
      </c>
    </row>
    <row r="10" spans="1:7" x14ac:dyDescent="0.25">
      <c r="A10" s="2">
        <v>2</v>
      </c>
      <c r="B10" s="2">
        <v>299.74</v>
      </c>
      <c r="C10" s="2">
        <f t="shared" ref="C10:C73" si="0">B10-$B$5</f>
        <v>-0.11239999999992278</v>
      </c>
      <c r="D10" s="20"/>
      <c r="E10" s="12">
        <v>5</v>
      </c>
      <c r="F10" s="2">
        <f>CORREL(C9:C103,C14:C108)</f>
        <v>3.6185717200158958E-2</v>
      </c>
    </row>
    <row r="11" spans="1:7" x14ac:dyDescent="0.25">
      <c r="A11" s="2">
        <v>3</v>
      </c>
      <c r="B11" s="2">
        <v>299.89999999999998</v>
      </c>
      <c r="C11" s="2">
        <f t="shared" si="0"/>
        <v>4.7600000000045384E-2</v>
      </c>
      <c r="D11" s="20"/>
      <c r="E11" s="12">
        <v>6</v>
      </c>
      <c r="F11" s="2">
        <f>CORREL(C9:C102,C15:C108)</f>
        <v>9.9786021081113688E-2</v>
      </c>
    </row>
    <row r="12" spans="1:7" x14ac:dyDescent="0.25">
      <c r="A12" s="2">
        <v>4</v>
      </c>
      <c r="B12" s="2">
        <v>300.07</v>
      </c>
      <c r="C12" s="2">
        <f t="shared" si="0"/>
        <v>0.2176000000000613</v>
      </c>
      <c r="D12" s="20"/>
      <c r="E12" s="12">
        <v>7</v>
      </c>
      <c r="F12" s="2">
        <f>CORREL(C9:C101,C16:C108)</f>
        <v>0.14340050680951327</v>
      </c>
    </row>
    <row r="13" spans="1:7" x14ac:dyDescent="0.25">
      <c r="A13" s="2">
        <v>5</v>
      </c>
      <c r="B13" s="2">
        <v>299.93</v>
      </c>
      <c r="C13" s="2">
        <f t="shared" si="0"/>
        <v>7.7600000000074942E-2</v>
      </c>
      <c r="D13" s="20"/>
      <c r="E13" s="12">
        <v>8</v>
      </c>
      <c r="F13" s="2">
        <f>CORREL(C9:C100,C17:C108)</f>
        <v>0.19361627873803836</v>
      </c>
    </row>
    <row r="14" spans="1:7" x14ac:dyDescent="0.25">
      <c r="A14" s="2">
        <v>6</v>
      </c>
      <c r="B14" s="2">
        <v>299.85000000000002</v>
      </c>
      <c r="C14" s="2">
        <f t="shared" si="0"/>
        <v>-2.3999999999091415E-3</v>
      </c>
      <c r="D14" s="20"/>
      <c r="E14" s="12">
        <v>9</v>
      </c>
      <c r="F14" s="2">
        <f>CORREL(C9:C99,C18:C108)</f>
        <v>0.11278961069869625</v>
      </c>
    </row>
    <row r="15" spans="1:7" x14ac:dyDescent="0.25">
      <c r="A15" s="2">
        <v>7</v>
      </c>
      <c r="B15" s="2">
        <v>299.95</v>
      </c>
      <c r="C15" s="2">
        <f t="shared" si="0"/>
        <v>9.7600000000056752E-2</v>
      </c>
      <c r="D15" s="20"/>
      <c r="E15" s="12">
        <v>10</v>
      </c>
      <c r="F15" s="2">
        <f>CORREL(C9:C98,C19:C108)</f>
        <v>4.1456343884710534E-2</v>
      </c>
    </row>
    <row r="16" spans="1:7" x14ac:dyDescent="0.25">
      <c r="A16" s="2">
        <v>8</v>
      </c>
      <c r="B16" s="2">
        <v>299.98</v>
      </c>
      <c r="C16" s="2">
        <f t="shared" si="0"/>
        <v>0.12760000000008631</v>
      </c>
      <c r="D16" s="20"/>
    </row>
    <row r="17" spans="1:16" x14ac:dyDescent="0.25">
      <c r="A17" s="2">
        <v>9</v>
      </c>
      <c r="B17" s="2">
        <v>299.98</v>
      </c>
      <c r="C17" s="2">
        <f t="shared" si="0"/>
        <v>0.12760000000008631</v>
      </c>
      <c r="D17" s="20"/>
    </row>
    <row r="18" spans="1:16" x14ac:dyDescent="0.25">
      <c r="A18" s="2">
        <v>10</v>
      </c>
      <c r="B18" s="2">
        <v>299.88</v>
      </c>
      <c r="C18" s="2">
        <f t="shared" si="0"/>
        <v>2.7600000000063574E-2</v>
      </c>
      <c r="D18" s="20"/>
    </row>
    <row r="19" spans="1:16" x14ac:dyDescent="0.25">
      <c r="A19" s="2">
        <v>11</v>
      </c>
      <c r="B19" s="2">
        <v>300</v>
      </c>
      <c r="C19" s="2">
        <f t="shared" si="0"/>
        <v>0.14760000000006812</v>
      </c>
      <c r="D19" s="20"/>
    </row>
    <row r="20" spans="1:16" x14ac:dyDescent="0.25">
      <c r="A20" s="2">
        <v>12</v>
      </c>
      <c r="B20" s="2">
        <v>299.98</v>
      </c>
      <c r="C20" s="2">
        <f t="shared" si="0"/>
        <v>0.12760000000008631</v>
      </c>
      <c r="D20" s="20"/>
    </row>
    <row r="21" spans="1:16" x14ac:dyDescent="0.25">
      <c r="A21" s="2">
        <v>13</v>
      </c>
      <c r="B21" s="2">
        <v>299.93</v>
      </c>
      <c r="C21" s="2">
        <f t="shared" si="0"/>
        <v>7.7600000000074942E-2</v>
      </c>
      <c r="D21" s="20"/>
    </row>
    <row r="22" spans="1:16" x14ac:dyDescent="0.25">
      <c r="A22" s="2">
        <v>14</v>
      </c>
      <c r="B22" s="2">
        <v>299.64999999999998</v>
      </c>
      <c r="C22" s="2">
        <f t="shared" si="0"/>
        <v>-0.20239999999995462</v>
      </c>
      <c r="D22" s="20"/>
    </row>
    <row r="23" spans="1:16" x14ac:dyDescent="0.25">
      <c r="A23" s="2">
        <v>15</v>
      </c>
      <c r="B23" s="2">
        <v>299.76</v>
      </c>
      <c r="C23" s="2">
        <f t="shared" si="0"/>
        <v>-9.2399999999940974E-2</v>
      </c>
      <c r="D23" s="20"/>
    </row>
    <row r="24" spans="1:16" x14ac:dyDescent="0.25">
      <c r="A24" s="2">
        <v>16</v>
      </c>
      <c r="B24" s="2">
        <v>299.81</v>
      </c>
      <c r="C24" s="2">
        <f t="shared" si="0"/>
        <v>-4.2399999999929605E-2</v>
      </c>
      <c r="D24" s="20"/>
    </row>
    <row r="25" spans="1:16" x14ac:dyDescent="0.25">
      <c r="A25" s="2">
        <v>17</v>
      </c>
      <c r="B25" s="2">
        <v>300</v>
      </c>
      <c r="C25" s="2">
        <f t="shared" si="0"/>
        <v>0.14760000000006812</v>
      </c>
      <c r="D25" s="20"/>
    </row>
    <row r="26" spans="1:16" x14ac:dyDescent="0.25">
      <c r="A26" s="2">
        <v>18</v>
      </c>
      <c r="B26" s="2">
        <v>300</v>
      </c>
      <c r="C26" s="2">
        <f t="shared" si="0"/>
        <v>0.14760000000006812</v>
      </c>
      <c r="D26" s="20"/>
    </row>
    <row r="27" spans="1:16" x14ac:dyDescent="0.25">
      <c r="A27" s="2">
        <v>19</v>
      </c>
      <c r="B27" s="2">
        <v>299.95999999999998</v>
      </c>
      <c r="C27" s="2">
        <f t="shared" si="0"/>
        <v>0.10760000000004766</v>
      </c>
      <c r="D27" s="20"/>
      <c r="O27" s="2">
        <f>CORREL(C9:C107,C10:C108)</f>
        <v>0.53533840910226071</v>
      </c>
      <c r="P27" s="10" t="s">
        <v>52</v>
      </c>
    </row>
    <row r="28" spans="1:16" x14ac:dyDescent="0.25">
      <c r="A28" s="2">
        <v>20</v>
      </c>
      <c r="B28" s="2">
        <v>299.95999999999998</v>
      </c>
      <c r="C28" s="2">
        <f t="shared" si="0"/>
        <v>0.10760000000004766</v>
      </c>
      <c r="D28" s="20"/>
      <c r="O28" s="2">
        <f>SLOPE(C10:C108,C9:C107)</f>
        <v>0.53547145375398353</v>
      </c>
      <c r="P28" s="10" t="s">
        <v>53</v>
      </c>
    </row>
    <row r="29" spans="1:16" x14ac:dyDescent="0.25">
      <c r="A29" s="2">
        <v>21</v>
      </c>
      <c r="B29" s="2">
        <v>299.95999999999998</v>
      </c>
      <c r="C29" s="2">
        <f t="shared" si="0"/>
        <v>0.10760000000004766</v>
      </c>
      <c r="D29" s="20"/>
      <c r="O29" s="2">
        <f>LINEST(C10:C108,C9:C107,FALSE,FALSE)</f>
        <v>0.53546805072842096</v>
      </c>
      <c r="P29" s="10" t="s">
        <v>54</v>
      </c>
    </row>
    <row r="30" spans="1:16" x14ac:dyDescent="0.25">
      <c r="A30" s="2">
        <v>22</v>
      </c>
      <c r="B30" s="2">
        <v>299.94</v>
      </c>
      <c r="C30" s="2">
        <f t="shared" si="0"/>
        <v>8.7600000000065847E-2</v>
      </c>
      <c r="D30" s="20"/>
      <c r="O30" s="2">
        <f>_xlfn.STDEV.S(C9:C107)</f>
        <v>7.939253493354663E-2</v>
      </c>
      <c r="P30" s="2" t="s">
        <v>55</v>
      </c>
    </row>
    <row r="31" spans="1:16" x14ac:dyDescent="0.25">
      <c r="A31" s="2">
        <v>23</v>
      </c>
      <c r="B31" s="2">
        <v>299.95999999999998</v>
      </c>
      <c r="C31" s="2">
        <f t="shared" si="0"/>
        <v>0.10760000000004766</v>
      </c>
      <c r="D31" s="20"/>
      <c r="O31" s="2">
        <f>_xlfn.STDEV.S(C10:C108)</f>
        <v>7.9412265914884789E-2</v>
      </c>
      <c r="P31" s="2" t="s">
        <v>56</v>
      </c>
    </row>
    <row r="32" spans="1:16" x14ac:dyDescent="0.25">
      <c r="A32" s="2">
        <v>24</v>
      </c>
      <c r="B32" s="2">
        <v>299.94</v>
      </c>
      <c r="C32" s="2">
        <f t="shared" si="0"/>
        <v>8.7600000000065847E-2</v>
      </c>
      <c r="D32" s="20"/>
      <c r="O32" s="2">
        <f>B4*_xlfn.VAR.P(C9:C108)</f>
        <v>0.61802399999998248</v>
      </c>
      <c r="P32" s="2" t="s">
        <v>57</v>
      </c>
    </row>
    <row r="33" spans="1:4" x14ac:dyDescent="0.25">
      <c r="A33" s="2">
        <v>25</v>
      </c>
      <c r="B33" s="2">
        <v>299.88</v>
      </c>
      <c r="C33" s="2">
        <f t="shared" si="0"/>
        <v>2.7600000000063574E-2</v>
      </c>
      <c r="D33" s="20"/>
    </row>
    <row r="34" spans="1:4" x14ac:dyDescent="0.25">
      <c r="A34" s="2">
        <v>26</v>
      </c>
      <c r="B34" s="2">
        <v>299.8</v>
      </c>
      <c r="C34" s="2">
        <f t="shared" si="0"/>
        <v>-5.239999999992051E-2</v>
      </c>
      <c r="D34" s="20"/>
    </row>
    <row r="35" spans="1:4" x14ac:dyDescent="0.25">
      <c r="A35" s="2">
        <v>27</v>
      </c>
      <c r="B35" s="2">
        <v>299.85000000000002</v>
      </c>
      <c r="C35" s="2">
        <f t="shared" si="0"/>
        <v>-2.3999999999091415E-3</v>
      </c>
      <c r="D35" s="20"/>
    </row>
    <row r="36" spans="1:4" x14ac:dyDescent="0.25">
      <c r="A36" s="2">
        <v>28</v>
      </c>
      <c r="B36" s="2">
        <v>299.88</v>
      </c>
      <c r="C36" s="2">
        <f t="shared" si="0"/>
        <v>2.7600000000063574E-2</v>
      </c>
      <c r="D36" s="20"/>
    </row>
    <row r="37" spans="1:4" x14ac:dyDescent="0.25">
      <c r="A37" s="2">
        <v>29</v>
      </c>
      <c r="B37" s="2">
        <v>299.89999999999998</v>
      </c>
      <c r="C37" s="2">
        <f t="shared" si="0"/>
        <v>4.7600000000045384E-2</v>
      </c>
      <c r="D37" s="20"/>
    </row>
    <row r="38" spans="1:4" x14ac:dyDescent="0.25">
      <c r="A38" s="2">
        <v>30</v>
      </c>
      <c r="B38" s="2">
        <v>299.83999999999997</v>
      </c>
      <c r="C38" s="2">
        <f t="shared" si="0"/>
        <v>-1.239999999995689E-2</v>
      </c>
      <c r="D38" s="20"/>
    </row>
    <row r="39" spans="1:4" x14ac:dyDescent="0.25">
      <c r="A39" s="2">
        <v>31</v>
      </c>
      <c r="B39" s="2">
        <v>299.83</v>
      </c>
      <c r="C39" s="2">
        <f t="shared" si="0"/>
        <v>-2.2399999999947795E-2</v>
      </c>
      <c r="D39" s="20"/>
    </row>
    <row r="40" spans="1:4" x14ac:dyDescent="0.25">
      <c r="A40" s="2">
        <v>32</v>
      </c>
      <c r="B40" s="2">
        <v>299.79000000000002</v>
      </c>
      <c r="C40" s="2">
        <f t="shared" si="0"/>
        <v>-6.2399999999911415E-2</v>
      </c>
      <c r="D40" s="20"/>
    </row>
    <row r="41" spans="1:4" x14ac:dyDescent="0.25">
      <c r="A41" s="2">
        <v>33</v>
      </c>
      <c r="B41" s="2">
        <v>299.81</v>
      </c>
      <c r="C41" s="2">
        <f t="shared" si="0"/>
        <v>-4.2399999999929605E-2</v>
      </c>
      <c r="D41" s="20"/>
    </row>
    <row r="42" spans="1:4" x14ac:dyDescent="0.25">
      <c r="A42" s="2">
        <v>34</v>
      </c>
      <c r="B42" s="2">
        <v>299.88</v>
      </c>
      <c r="C42" s="2">
        <f t="shared" si="0"/>
        <v>2.7600000000063574E-2</v>
      </c>
      <c r="D42" s="20"/>
    </row>
    <row r="43" spans="1:4" x14ac:dyDescent="0.25">
      <c r="A43" s="2">
        <v>35</v>
      </c>
      <c r="B43" s="2">
        <v>299.88</v>
      </c>
      <c r="C43" s="2">
        <f t="shared" si="0"/>
        <v>2.7600000000063574E-2</v>
      </c>
      <c r="D43" s="20"/>
    </row>
    <row r="44" spans="1:4" x14ac:dyDescent="0.25">
      <c r="A44" s="2">
        <v>36</v>
      </c>
      <c r="B44" s="2">
        <v>299.83</v>
      </c>
      <c r="C44" s="2">
        <f t="shared" si="0"/>
        <v>-2.2399999999947795E-2</v>
      </c>
      <c r="D44" s="20"/>
    </row>
    <row r="45" spans="1:4" x14ac:dyDescent="0.25">
      <c r="A45" s="2">
        <v>37</v>
      </c>
      <c r="B45" s="2">
        <v>299.8</v>
      </c>
      <c r="C45" s="2">
        <f t="shared" si="0"/>
        <v>-5.239999999992051E-2</v>
      </c>
      <c r="D45" s="20"/>
    </row>
    <row r="46" spans="1:4" x14ac:dyDescent="0.25">
      <c r="A46" s="2">
        <v>38</v>
      </c>
      <c r="B46" s="2">
        <v>299.79000000000002</v>
      </c>
      <c r="C46" s="2">
        <f t="shared" si="0"/>
        <v>-6.2399999999911415E-2</v>
      </c>
      <c r="D46" s="20"/>
    </row>
    <row r="47" spans="1:4" x14ac:dyDescent="0.25">
      <c r="A47" s="2">
        <v>39</v>
      </c>
      <c r="B47" s="2">
        <v>299.76</v>
      </c>
      <c r="C47" s="2">
        <f t="shared" si="0"/>
        <v>-9.2399999999940974E-2</v>
      </c>
      <c r="D47" s="20"/>
    </row>
    <row r="48" spans="1:4" x14ac:dyDescent="0.25">
      <c r="A48" s="2">
        <v>40</v>
      </c>
      <c r="B48" s="2">
        <v>299.8</v>
      </c>
      <c r="C48" s="2">
        <f t="shared" si="0"/>
        <v>-5.239999999992051E-2</v>
      </c>
      <c r="D48" s="20"/>
    </row>
    <row r="49" spans="1:4" x14ac:dyDescent="0.25">
      <c r="A49" s="2">
        <v>41</v>
      </c>
      <c r="B49" s="2">
        <v>299.88</v>
      </c>
      <c r="C49" s="2">
        <f t="shared" si="0"/>
        <v>2.7600000000063574E-2</v>
      </c>
      <c r="D49" s="20"/>
    </row>
    <row r="50" spans="1:4" x14ac:dyDescent="0.25">
      <c r="A50" s="2">
        <v>42</v>
      </c>
      <c r="B50" s="2">
        <v>299.88</v>
      </c>
      <c r="C50" s="2">
        <f t="shared" si="0"/>
        <v>2.7600000000063574E-2</v>
      </c>
      <c r="D50" s="20"/>
    </row>
    <row r="51" spans="1:4" x14ac:dyDescent="0.25">
      <c r="A51" s="2">
        <v>43</v>
      </c>
      <c r="B51" s="2">
        <v>299.88</v>
      </c>
      <c r="C51" s="2">
        <f t="shared" si="0"/>
        <v>2.7600000000063574E-2</v>
      </c>
      <c r="D51" s="20"/>
    </row>
    <row r="52" spans="1:4" x14ac:dyDescent="0.25">
      <c r="A52" s="2">
        <v>44</v>
      </c>
      <c r="B52" s="2">
        <v>299.86</v>
      </c>
      <c r="C52" s="2">
        <f t="shared" si="0"/>
        <v>7.6000000000817636E-3</v>
      </c>
      <c r="D52" s="20"/>
    </row>
    <row r="53" spans="1:4" x14ac:dyDescent="0.25">
      <c r="A53" s="2">
        <v>45</v>
      </c>
      <c r="B53" s="2">
        <v>299.72000000000003</v>
      </c>
      <c r="C53" s="2">
        <f t="shared" si="0"/>
        <v>-0.13239999999990459</v>
      </c>
      <c r="D53" s="20"/>
    </row>
    <row r="54" spans="1:4" x14ac:dyDescent="0.25">
      <c r="A54" s="2">
        <v>46</v>
      </c>
      <c r="B54" s="2">
        <v>299.72000000000003</v>
      </c>
      <c r="C54" s="2">
        <f t="shared" si="0"/>
        <v>-0.13239999999990459</v>
      </c>
      <c r="D54" s="20"/>
    </row>
    <row r="55" spans="1:4" x14ac:dyDescent="0.25">
      <c r="A55" s="2">
        <v>47</v>
      </c>
      <c r="B55" s="2">
        <v>299.62</v>
      </c>
      <c r="C55" s="2">
        <f t="shared" si="0"/>
        <v>-0.23239999999992733</v>
      </c>
      <c r="D55" s="20"/>
    </row>
    <row r="56" spans="1:4" x14ac:dyDescent="0.25">
      <c r="A56" s="2">
        <v>48</v>
      </c>
      <c r="B56" s="2">
        <v>299.86</v>
      </c>
      <c r="C56" s="2">
        <f t="shared" si="0"/>
        <v>7.6000000000817636E-3</v>
      </c>
      <c r="D56" s="20"/>
    </row>
    <row r="57" spans="1:4" x14ac:dyDescent="0.25">
      <c r="A57" s="2">
        <v>49</v>
      </c>
      <c r="B57" s="2">
        <v>299.97000000000003</v>
      </c>
      <c r="C57" s="2">
        <f t="shared" si="0"/>
        <v>0.11760000000009541</v>
      </c>
      <c r="D57" s="20"/>
    </row>
    <row r="58" spans="1:4" x14ac:dyDescent="0.25">
      <c r="A58" s="2">
        <v>50</v>
      </c>
      <c r="B58" s="2">
        <v>299.95</v>
      </c>
      <c r="C58" s="2">
        <f t="shared" si="0"/>
        <v>9.7600000000056752E-2</v>
      </c>
      <c r="D58" s="20"/>
    </row>
    <row r="59" spans="1:4" x14ac:dyDescent="0.25">
      <c r="A59" s="2">
        <v>51</v>
      </c>
      <c r="B59" s="2">
        <v>299.88</v>
      </c>
      <c r="C59" s="2">
        <f t="shared" si="0"/>
        <v>2.7600000000063574E-2</v>
      </c>
      <c r="D59" s="20"/>
    </row>
    <row r="60" spans="1:4" x14ac:dyDescent="0.25">
      <c r="A60" s="2">
        <v>52</v>
      </c>
      <c r="B60" s="2">
        <v>299.91000000000003</v>
      </c>
      <c r="C60" s="2">
        <f t="shared" si="0"/>
        <v>5.7600000000093132E-2</v>
      </c>
      <c r="D60" s="20"/>
    </row>
    <row r="61" spans="1:4" x14ac:dyDescent="0.25">
      <c r="A61" s="2">
        <v>53</v>
      </c>
      <c r="B61" s="2">
        <v>299.85000000000002</v>
      </c>
      <c r="C61" s="2">
        <f t="shared" si="0"/>
        <v>-2.3999999999091415E-3</v>
      </c>
      <c r="D61" s="20"/>
    </row>
    <row r="62" spans="1:4" x14ac:dyDescent="0.25">
      <c r="A62" s="2">
        <v>54</v>
      </c>
      <c r="B62" s="2">
        <v>299.87</v>
      </c>
      <c r="C62" s="2">
        <f t="shared" si="0"/>
        <v>1.7600000000072669E-2</v>
      </c>
      <c r="D62" s="20"/>
    </row>
    <row r="63" spans="1:4" x14ac:dyDescent="0.25">
      <c r="A63" s="2">
        <v>55</v>
      </c>
      <c r="B63" s="2">
        <v>299.83999999999997</v>
      </c>
      <c r="C63" s="2">
        <f t="shared" si="0"/>
        <v>-1.239999999995689E-2</v>
      </c>
      <c r="D63" s="20"/>
    </row>
    <row r="64" spans="1:4" x14ac:dyDescent="0.25">
      <c r="A64" s="2">
        <v>56</v>
      </c>
      <c r="B64" s="2">
        <v>299.83999999999997</v>
      </c>
      <c r="C64" s="2">
        <f t="shared" si="0"/>
        <v>-1.239999999995689E-2</v>
      </c>
      <c r="D64" s="20"/>
    </row>
    <row r="65" spans="1:4" x14ac:dyDescent="0.25">
      <c r="A65" s="2">
        <v>57</v>
      </c>
      <c r="B65" s="2">
        <v>299.85000000000002</v>
      </c>
      <c r="C65" s="2">
        <f t="shared" si="0"/>
        <v>-2.3999999999091415E-3</v>
      </c>
      <c r="D65" s="20"/>
    </row>
    <row r="66" spans="1:4" x14ac:dyDescent="0.25">
      <c r="A66" s="2">
        <v>58</v>
      </c>
      <c r="B66" s="2">
        <v>299.83999999999997</v>
      </c>
      <c r="C66" s="2">
        <f t="shared" si="0"/>
        <v>-1.239999999995689E-2</v>
      </c>
      <c r="D66" s="20"/>
    </row>
    <row r="67" spans="1:4" x14ac:dyDescent="0.25">
      <c r="A67" s="2">
        <v>59</v>
      </c>
      <c r="B67" s="2">
        <v>299.83999999999997</v>
      </c>
      <c r="C67" s="2">
        <f t="shared" si="0"/>
        <v>-1.239999999995689E-2</v>
      </c>
      <c r="D67" s="20"/>
    </row>
    <row r="68" spans="1:4" x14ac:dyDescent="0.25">
      <c r="A68" s="2">
        <v>60</v>
      </c>
      <c r="B68" s="2">
        <v>299.83999999999997</v>
      </c>
      <c r="C68" s="2">
        <f t="shared" si="0"/>
        <v>-1.239999999995689E-2</v>
      </c>
      <c r="D68" s="20"/>
    </row>
    <row r="69" spans="1:4" x14ac:dyDescent="0.25">
      <c r="A69" s="2">
        <v>61</v>
      </c>
      <c r="B69" s="2">
        <v>299.89</v>
      </c>
      <c r="C69" s="2">
        <f t="shared" si="0"/>
        <v>3.7600000000054479E-2</v>
      </c>
      <c r="D69" s="20"/>
    </row>
    <row r="70" spans="1:4" x14ac:dyDescent="0.25">
      <c r="A70" s="2">
        <v>62</v>
      </c>
      <c r="B70" s="2">
        <v>299.81</v>
      </c>
      <c r="C70" s="2">
        <f t="shared" si="0"/>
        <v>-4.2399999999929605E-2</v>
      </c>
      <c r="D70" s="20"/>
    </row>
    <row r="71" spans="1:4" x14ac:dyDescent="0.25">
      <c r="A71" s="2">
        <v>63</v>
      </c>
      <c r="B71" s="2">
        <v>299.81</v>
      </c>
      <c r="C71" s="2">
        <f t="shared" si="0"/>
        <v>-4.2399999999929605E-2</v>
      </c>
      <c r="D71" s="20"/>
    </row>
    <row r="72" spans="1:4" x14ac:dyDescent="0.25">
      <c r="A72" s="2">
        <v>64</v>
      </c>
      <c r="B72" s="2">
        <v>299.82</v>
      </c>
      <c r="C72" s="2">
        <f t="shared" si="0"/>
        <v>-3.23999999999387E-2</v>
      </c>
      <c r="D72" s="20"/>
    </row>
    <row r="73" spans="1:4" x14ac:dyDescent="0.25">
      <c r="A73" s="2">
        <v>65</v>
      </c>
      <c r="B73" s="2">
        <v>299.8</v>
      </c>
      <c r="C73" s="2">
        <f t="shared" si="0"/>
        <v>-5.239999999992051E-2</v>
      </c>
      <c r="D73" s="20"/>
    </row>
    <row r="74" spans="1:4" x14ac:dyDescent="0.25">
      <c r="A74" s="2">
        <v>66</v>
      </c>
      <c r="B74" s="2">
        <v>299.77</v>
      </c>
      <c r="C74" s="2">
        <f t="shared" ref="C74:C108" si="1">B74-$B$5</f>
        <v>-8.2399999999950069E-2</v>
      </c>
      <c r="D74" s="20"/>
    </row>
    <row r="75" spans="1:4" x14ac:dyDescent="0.25">
      <c r="A75" s="2">
        <v>67</v>
      </c>
      <c r="B75" s="2">
        <v>299.76</v>
      </c>
      <c r="C75" s="2">
        <f t="shared" si="1"/>
        <v>-9.2399999999940974E-2</v>
      </c>
      <c r="D75" s="20"/>
    </row>
    <row r="76" spans="1:4" x14ac:dyDescent="0.25">
      <c r="A76" s="2">
        <v>68</v>
      </c>
      <c r="B76" s="2">
        <v>299.74</v>
      </c>
      <c r="C76" s="2">
        <f t="shared" si="1"/>
        <v>-0.11239999999992278</v>
      </c>
      <c r="D76" s="20"/>
    </row>
    <row r="77" spans="1:4" x14ac:dyDescent="0.25">
      <c r="A77" s="2">
        <v>69</v>
      </c>
      <c r="B77" s="2">
        <v>299.75</v>
      </c>
      <c r="C77" s="2">
        <f t="shared" si="1"/>
        <v>-0.10239999999993188</v>
      </c>
      <c r="D77" s="20"/>
    </row>
    <row r="78" spans="1:4" x14ac:dyDescent="0.25">
      <c r="A78" s="2">
        <v>70</v>
      </c>
      <c r="B78" s="2">
        <v>299.76</v>
      </c>
      <c r="C78" s="2">
        <f t="shared" si="1"/>
        <v>-9.2399999999940974E-2</v>
      </c>
      <c r="D78" s="20"/>
    </row>
    <row r="79" spans="1:4" x14ac:dyDescent="0.25">
      <c r="A79" s="2">
        <v>71</v>
      </c>
      <c r="B79" s="2">
        <v>299.91000000000003</v>
      </c>
      <c r="C79" s="2">
        <f t="shared" si="1"/>
        <v>5.7600000000093132E-2</v>
      </c>
      <c r="D79" s="20"/>
    </row>
    <row r="80" spans="1:4" x14ac:dyDescent="0.25">
      <c r="A80" s="2">
        <v>72</v>
      </c>
      <c r="B80" s="2">
        <v>299.92</v>
      </c>
      <c r="C80" s="2">
        <f t="shared" si="1"/>
        <v>6.7600000000084037E-2</v>
      </c>
      <c r="D80" s="20"/>
    </row>
    <row r="81" spans="1:4" x14ac:dyDescent="0.25">
      <c r="A81" s="2">
        <v>73</v>
      </c>
      <c r="B81" s="2">
        <v>299.89</v>
      </c>
      <c r="C81" s="2">
        <f t="shared" si="1"/>
        <v>3.7600000000054479E-2</v>
      </c>
      <c r="D81" s="20"/>
    </row>
    <row r="82" spans="1:4" x14ac:dyDescent="0.25">
      <c r="A82" s="2">
        <v>74</v>
      </c>
      <c r="B82" s="2">
        <v>299.86</v>
      </c>
      <c r="C82" s="2">
        <f t="shared" si="1"/>
        <v>7.6000000000817636E-3</v>
      </c>
      <c r="D82" s="20"/>
    </row>
    <row r="83" spans="1:4" x14ac:dyDescent="0.25">
      <c r="A83" s="2">
        <v>75</v>
      </c>
      <c r="B83" s="2">
        <v>299.88</v>
      </c>
      <c r="C83" s="2">
        <f t="shared" si="1"/>
        <v>2.7600000000063574E-2</v>
      </c>
      <c r="D83" s="20"/>
    </row>
    <row r="84" spans="1:4" x14ac:dyDescent="0.25">
      <c r="A84" s="2">
        <v>76</v>
      </c>
      <c r="B84" s="2">
        <v>299.72000000000003</v>
      </c>
      <c r="C84" s="2">
        <f t="shared" si="1"/>
        <v>-0.13239999999990459</v>
      </c>
      <c r="D84" s="20"/>
    </row>
    <row r="85" spans="1:4" x14ac:dyDescent="0.25">
      <c r="A85" s="2">
        <v>77</v>
      </c>
      <c r="B85" s="2">
        <v>299.83999999999997</v>
      </c>
      <c r="C85" s="2">
        <f t="shared" si="1"/>
        <v>-1.239999999995689E-2</v>
      </c>
      <c r="D85" s="20"/>
    </row>
    <row r="86" spans="1:4" x14ac:dyDescent="0.25">
      <c r="A86" s="2">
        <v>78</v>
      </c>
      <c r="B86" s="2">
        <v>299.85000000000002</v>
      </c>
      <c r="C86" s="2">
        <f t="shared" si="1"/>
        <v>-2.3999999999091415E-3</v>
      </c>
      <c r="D86" s="20"/>
    </row>
    <row r="87" spans="1:4" x14ac:dyDescent="0.25">
      <c r="A87" s="2">
        <v>79</v>
      </c>
      <c r="B87" s="2">
        <v>299.85000000000002</v>
      </c>
      <c r="C87" s="2">
        <f t="shared" si="1"/>
        <v>-2.3999999999091415E-3</v>
      </c>
      <c r="D87" s="20"/>
    </row>
    <row r="88" spans="1:4" x14ac:dyDescent="0.25">
      <c r="A88" s="2">
        <v>80</v>
      </c>
      <c r="B88" s="2">
        <v>299.77999999999997</v>
      </c>
      <c r="C88" s="2">
        <f t="shared" si="1"/>
        <v>-7.2399999999959164E-2</v>
      </c>
      <c r="D88" s="20"/>
    </row>
    <row r="89" spans="1:4" x14ac:dyDescent="0.25">
      <c r="A89" s="2">
        <v>81</v>
      </c>
      <c r="B89" s="2">
        <v>299.89</v>
      </c>
      <c r="C89" s="2">
        <f t="shared" si="1"/>
        <v>3.7600000000054479E-2</v>
      </c>
      <c r="D89" s="20"/>
    </row>
    <row r="90" spans="1:4" x14ac:dyDescent="0.25">
      <c r="A90" s="2">
        <v>82</v>
      </c>
      <c r="B90" s="2">
        <v>299.83999999999997</v>
      </c>
      <c r="C90" s="2">
        <f t="shared" si="1"/>
        <v>-1.239999999995689E-2</v>
      </c>
      <c r="D90" s="20"/>
    </row>
    <row r="91" spans="1:4" x14ac:dyDescent="0.25">
      <c r="A91" s="2">
        <v>83</v>
      </c>
      <c r="B91" s="2">
        <v>299.77999999999997</v>
      </c>
      <c r="C91" s="2">
        <f t="shared" si="1"/>
        <v>-7.2399999999959164E-2</v>
      </c>
      <c r="D91" s="20"/>
    </row>
    <row r="92" spans="1:4" x14ac:dyDescent="0.25">
      <c r="A92" s="2">
        <v>84</v>
      </c>
      <c r="B92" s="2">
        <v>299.81</v>
      </c>
      <c r="C92" s="2">
        <f t="shared" si="1"/>
        <v>-4.2399999999929605E-2</v>
      </c>
      <c r="D92" s="20"/>
    </row>
    <row r="93" spans="1:4" x14ac:dyDescent="0.25">
      <c r="A93" s="2">
        <v>85</v>
      </c>
      <c r="B93" s="2">
        <v>299.76</v>
      </c>
      <c r="C93" s="2">
        <f t="shared" si="1"/>
        <v>-9.2399999999940974E-2</v>
      </c>
      <c r="D93" s="20"/>
    </row>
    <row r="94" spans="1:4" x14ac:dyDescent="0.25">
      <c r="A94" s="2">
        <v>86</v>
      </c>
      <c r="B94" s="2">
        <v>299.81</v>
      </c>
      <c r="C94" s="2">
        <f t="shared" si="1"/>
        <v>-4.2399999999929605E-2</v>
      </c>
      <c r="D94" s="20"/>
    </row>
    <row r="95" spans="1:4" x14ac:dyDescent="0.25">
      <c r="A95" s="2">
        <v>87</v>
      </c>
      <c r="B95" s="2">
        <v>299.79000000000002</v>
      </c>
      <c r="C95" s="2">
        <f t="shared" si="1"/>
        <v>-6.2399999999911415E-2</v>
      </c>
      <c r="D95" s="20"/>
    </row>
    <row r="96" spans="1:4" x14ac:dyDescent="0.25">
      <c r="A96" s="2">
        <v>88</v>
      </c>
      <c r="B96" s="2">
        <v>299.81</v>
      </c>
      <c r="C96" s="2">
        <f t="shared" si="1"/>
        <v>-4.2399999999929605E-2</v>
      </c>
      <c r="D96" s="20"/>
    </row>
    <row r="97" spans="1:4" x14ac:dyDescent="0.25">
      <c r="A97" s="2">
        <v>89</v>
      </c>
      <c r="B97" s="2">
        <v>299.82</v>
      </c>
      <c r="C97" s="2">
        <f t="shared" si="1"/>
        <v>-3.23999999999387E-2</v>
      </c>
      <c r="D97" s="20"/>
    </row>
    <row r="98" spans="1:4" x14ac:dyDescent="0.25">
      <c r="A98" s="2">
        <v>90</v>
      </c>
      <c r="B98" s="2">
        <v>299.85000000000002</v>
      </c>
      <c r="C98" s="2">
        <f t="shared" si="1"/>
        <v>-2.3999999999091415E-3</v>
      </c>
      <c r="D98" s="20"/>
    </row>
    <row r="99" spans="1:4" x14ac:dyDescent="0.25">
      <c r="A99" s="2">
        <v>91</v>
      </c>
      <c r="B99" s="2">
        <v>299.87</v>
      </c>
      <c r="C99" s="2">
        <f t="shared" si="1"/>
        <v>1.7600000000072669E-2</v>
      </c>
      <c r="D99" s="20"/>
    </row>
    <row r="100" spans="1:4" x14ac:dyDescent="0.25">
      <c r="A100" s="2">
        <v>92</v>
      </c>
      <c r="B100" s="2">
        <v>299.87</v>
      </c>
      <c r="C100" s="2">
        <f t="shared" si="1"/>
        <v>1.7600000000072669E-2</v>
      </c>
      <c r="D100" s="20"/>
    </row>
    <row r="101" spans="1:4" x14ac:dyDescent="0.25">
      <c r="A101" s="2">
        <v>93</v>
      </c>
      <c r="B101" s="2">
        <v>299.81</v>
      </c>
      <c r="C101" s="2">
        <f t="shared" si="1"/>
        <v>-4.2399999999929605E-2</v>
      </c>
      <c r="D101" s="20"/>
    </row>
    <row r="102" spans="1:4" x14ac:dyDescent="0.25">
      <c r="A102" s="2">
        <v>94</v>
      </c>
      <c r="B102" s="2">
        <v>299.74</v>
      </c>
      <c r="C102" s="2">
        <f t="shared" si="1"/>
        <v>-0.11239999999992278</v>
      </c>
      <c r="D102" s="20"/>
    </row>
    <row r="103" spans="1:4" x14ac:dyDescent="0.25">
      <c r="A103" s="2">
        <v>95</v>
      </c>
      <c r="B103" s="2">
        <v>299.81</v>
      </c>
      <c r="C103" s="2">
        <f t="shared" si="1"/>
        <v>-4.2399999999929605E-2</v>
      </c>
      <c r="D103" s="20"/>
    </row>
    <row r="104" spans="1:4" x14ac:dyDescent="0.25">
      <c r="A104" s="2">
        <v>96</v>
      </c>
      <c r="B104" s="2">
        <v>299.94</v>
      </c>
      <c r="C104" s="2">
        <f t="shared" si="1"/>
        <v>8.7600000000065847E-2</v>
      </c>
      <c r="D104" s="20"/>
    </row>
    <row r="105" spans="1:4" x14ac:dyDescent="0.25">
      <c r="A105" s="2">
        <v>97</v>
      </c>
      <c r="B105" s="2">
        <v>299.95</v>
      </c>
      <c r="C105" s="2">
        <f t="shared" si="1"/>
        <v>9.7600000000056752E-2</v>
      </c>
      <c r="D105" s="20"/>
    </row>
    <row r="106" spans="1:4" x14ac:dyDescent="0.25">
      <c r="A106" s="2">
        <v>98</v>
      </c>
      <c r="B106" s="2">
        <v>299.8</v>
      </c>
      <c r="C106" s="2">
        <f t="shared" si="1"/>
        <v>-5.239999999992051E-2</v>
      </c>
      <c r="D106" s="20"/>
    </row>
    <row r="107" spans="1:4" x14ac:dyDescent="0.25">
      <c r="A107" s="2">
        <v>99</v>
      </c>
      <c r="B107" s="2">
        <v>299.81</v>
      </c>
      <c r="C107" s="2">
        <f t="shared" si="1"/>
        <v>-4.2399999999929605E-2</v>
      </c>
      <c r="D107" s="20"/>
    </row>
    <row r="108" spans="1:4" x14ac:dyDescent="0.25">
      <c r="A108" s="2">
        <v>100</v>
      </c>
      <c r="B108" s="2">
        <v>299.87</v>
      </c>
      <c r="C108" s="2">
        <f t="shared" si="1"/>
        <v>1.7600000000072669E-2</v>
      </c>
      <c r="D108" s="2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8"/>
  <sheetViews>
    <sheetView workbookViewId="0">
      <selection activeCell="C11" sqref="C11"/>
    </sheetView>
  </sheetViews>
  <sheetFormatPr defaultColWidth="9.140625" defaultRowHeight="15" x14ac:dyDescent="0.25"/>
  <cols>
    <col min="1" max="4" width="9.140625" style="2"/>
    <col min="5" max="5" width="14.7109375" style="2" customWidth="1"/>
    <col min="6" max="6" width="9.140625" style="2" customWidth="1"/>
    <col min="7" max="14" width="9.140625" style="2"/>
    <col min="15" max="15" width="13.42578125" style="2" customWidth="1"/>
    <col min="16" max="16" width="9.140625" style="2"/>
    <col min="17" max="17" width="12.28515625" style="2" customWidth="1"/>
    <col min="18" max="16384" width="9.140625" style="2"/>
  </cols>
  <sheetData>
    <row r="1" spans="1:7" x14ac:dyDescent="0.25">
      <c r="A1" s="21" t="s">
        <v>59</v>
      </c>
    </row>
    <row r="2" spans="1:7" x14ac:dyDescent="0.25">
      <c r="A2" s="21" t="s">
        <v>60</v>
      </c>
    </row>
    <row r="4" spans="1:7" ht="15" customHeight="1" x14ac:dyDescent="0.25">
      <c r="A4" s="12" t="s">
        <v>45</v>
      </c>
      <c r="B4" s="2">
        <f>COUNT(B9:B1008)</f>
        <v>100</v>
      </c>
      <c r="D4" s="1" t="s">
        <v>46</v>
      </c>
      <c r="E4" s="10" t="s">
        <v>47</v>
      </c>
      <c r="G4" s="19"/>
    </row>
    <row r="5" spans="1:7" ht="15" customHeight="1" x14ac:dyDescent="0.25">
      <c r="A5" s="12" t="s">
        <v>25</v>
      </c>
      <c r="B5" s="12">
        <f>AVERAGE(B9:B1008)</f>
        <v>46.93</v>
      </c>
      <c r="C5" s="12"/>
      <c r="D5" s="2">
        <v>0</v>
      </c>
      <c r="E5" s="12">
        <v>1</v>
      </c>
      <c r="G5" s="19"/>
    </row>
    <row r="6" spans="1:7" ht="15" customHeight="1" x14ac:dyDescent="0.25">
      <c r="A6" s="12" t="s">
        <v>26</v>
      </c>
      <c r="B6" s="2">
        <f>_xlfn.STDEV.S(B9:B1008)</f>
        <v>37.365044702991668</v>
      </c>
      <c r="C6" s="12"/>
      <c r="D6" s="2">
        <v>1</v>
      </c>
      <c r="E6" s="2">
        <f>CORREL(B9:B107,B10:B108)</f>
        <v>0.81707993881512686</v>
      </c>
      <c r="G6" s="19"/>
    </row>
    <row r="7" spans="1:7" ht="15" customHeight="1" x14ac:dyDescent="0.25">
      <c r="B7" s="1" t="s">
        <v>62</v>
      </c>
      <c r="C7" s="12"/>
      <c r="D7" s="2">
        <v>2</v>
      </c>
      <c r="E7" s="2">
        <f>CORREL(B9:B106,B11:B108)</f>
        <v>0.43602131527521559</v>
      </c>
      <c r="G7" s="19"/>
    </row>
    <row r="8" spans="1:7" ht="15.75" customHeight="1" x14ac:dyDescent="0.25">
      <c r="A8" s="22" t="s">
        <v>61</v>
      </c>
      <c r="B8" s="23" t="s">
        <v>63</v>
      </c>
      <c r="C8" s="13"/>
      <c r="D8" s="2">
        <v>3</v>
      </c>
      <c r="E8" s="2">
        <f>CORREL(B9:B105,B12:B108)</f>
        <v>7.1629087789135223E-2</v>
      </c>
    </row>
    <row r="9" spans="1:7" x14ac:dyDescent="0.25">
      <c r="A9" s="21">
        <v>1770</v>
      </c>
      <c r="B9" s="21">
        <v>101</v>
      </c>
      <c r="D9" s="2">
        <v>4</v>
      </c>
      <c r="E9" s="2">
        <f>CORREL(B9:B104,B13:B108)</f>
        <v>-0.17418271412059111</v>
      </c>
    </row>
    <row r="10" spans="1:7" x14ac:dyDescent="0.25">
      <c r="A10" s="21">
        <v>1771</v>
      </c>
      <c r="B10" s="21">
        <v>82</v>
      </c>
      <c r="D10" s="2">
        <v>5</v>
      </c>
      <c r="E10" s="2">
        <f>CORREL(B9:B103,B14:B108)</f>
        <v>-0.27436012634238166</v>
      </c>
    </row>
    <row r="11" spans="1:7" x14ac:dyDescent="0.25">
      <c r="A11" s="21">
        <v>1772</v>
      </c>
      <c r="B11" s="21">
        <v>66</v>
      </c>
      <c r="D11" s="2">
        <v>6</v>
      </c>
      <c r="E11" s="2">
        <f>CORREL(B9:B102,B15:B108)</f>
        <v>-0.21967488717290756</v>
      </c>
    </row>
    <row r="12" spans="1:7" x14ac:dyDescent="0.25">
      <c r="A12" s="21">
        <v>1773</v>
      </c>
      <c r="B12" s="21">
        <v>35</v>
      </c>
      <c r="D12" s="2">
        <v>7</v>
      </c>
      <c r="E12" s="2">
        <f>CORREL(B9:B101,B16:B108)</f>
        <v>-4.541527192422725E-2</v>
      </c>
    </row>
    <row r="13" spans="1:7" x14ac:dyDescent="0.25">
      <c r="A13" s="21">
        <v>1774</v>
      </c>
      <c r="B13" s="21">
        <v>31</v>
      </c>
      <c r="D13" s="2">
        <v>8</v>
      </c>
      <c r="E13" s="2">
        <f>CORREL(B9:B100,B17:B108)</f>
        <v>0.17216993439809952</v>
      </c>
    </row>
    <row r="14" spans="1:7" x14ac:dyDescent="0.25">
      <c r="A14" s="21">
        <v>1775</v>
      </c>
      <c r="B14" s="21">
        <v>7</v>
      </c>
      <c r="D14" s="2">
        <v>9</v>
      </c>
      <c r="E14" s="2">
        <f>CORREL(B9:B99,B18:B108)</f>
        <v>0.36569457717612225</v>
      </c>
    </row>
    <row r="15" spans="1:7" x14ac:dyDescent="0.25">
      <c r="A15" s="21">
        <v>1776</v>
      </c>
      <c r="B15" s="21">
        <v>20</v>
      </c>
      <c r="D15" s="2">
        <v>10</v>
      </c>
      <c r="E15" s="2">
        <f>CORREL(B9:B98,B19:B108)</f>
        <v>0.46991066249484131</v>
      </c>
    </row>
    <row r="16" spans="1:7" x14ac:dyDescent="0.25">
      <c r="A16" s="21">
        <v>1777</v>
      </c>
      <c r="B16" s="21">
        <v>92</v>
      </c>
      <c r="D16" s="2">
        <v>11</v>
      </c>
      <c r="E16" s="2">
        <f>CORREL(B9:B97,B20:B108)</f>
        <v>0.45780088608067943</v>
      </c>
    </row>
    <row r="17" spans="1:16" x14ac:dyDescent="0.25">
      <c r="A17" s="21">
        <v>1778</v>
      </c>
      <c r="B17" s="21">
        <v>154</v>
      </c>
      <c r="D17" s="2">
        <v>12</v>
      </c>
      <c r="E17" s="2">
        <f>CORREL(B9:B96,B21:B108)</f>
        <v>0.33496415366543197</v>
      </c>
    </row>
    <row r="18" spans="1:16" x14ac:dyDescent="0.25">
      <c r="A18" s="21">
        <v>1779</v>
      </c>
      <c r="B18" s="21">
        <v>125</v>
      </c>
      <c r="D18" s="2">
        <v>13</v>
      </c>
      <c r="E18" s="2">
        <f>CORREL(B9:B95,B22:B108)</f>
        <v>0.16630190917670101</v>
      </c>
    </row>
    <row r="19" spans="1:16" x14ac:dyDescent="0.25">
      <c r="A19" s="21">
        <v>1780</v>
      </c>
      <c r="B19" s="21">
        <v>85</v>
      </c>
      <c r="D19" s="2">
        <v>14</v>
      </c>
      <c r="E19" s="2">
        <f>CORREL(B9:B94,B23:B108)</f>
        <v>2.3191075037719298E-2</v>
      </c>
    </row>
    <row r="20" spans="1:16" x14ac:dyDescent="0.25">
      <c r="A20" s="21">
        <v>1781</v>
      </c>
      <c r="B20" s="21">
        <v>68</v>
      </c>
      <c r="D20" s="2">
        <v>15</v>
      </c>
      <c r="E20" s="2">
        <f>CORREL(B9:B93,B24:B108)</f>
        <v>-6.4775047738731856E-2</v>
      </c>
    </row>
    <row r="21" spans="1:16" x14ac:dyDescent="0.25">
      <c r="A21" s="21">
        <v>1782</v>
      </c>
      <c r="B21" s="21">
        <v>38</v>
      </c>
      <c r="D21" s="2">
        <v>16</v>
      </c>
      <c r="E21" s="2">
        <f>CORREL(B9:B92,B25:B108)</f>
        <v>-0.12143581352522859</v>
      </c>
    </row>
    <row r="22" spans="1:16" x14ac:dyDescent="0.25">
      <c r="A22" s="21">
        <v>1783</v>
      </c>
      <c r="B22" s="21">
        <v>23</v>
      </c>
      <c r="D22" s="2">
        <v>17</v>
      </c>
      <c r="E22" s="2">
        <f>CORREL(B9:B91,B26:B108)</f>
        <v>-0.17371982114282955</v>
      </c>
    </row>
    <row r="23" spans="1:16" x14ac:dyDescent="0.25">
      <c r="A23" s="21">
        <v>1784</v>
      </c>
      <c r="B23" s="21">
        <v>10</v>
      </c>
      <c r="D23" s="2">
        <v>18</v>
      </c>
      <c r="E23" s="2">
        <f>CORREL(B9:B90,B27:B108)</f>
        <v>-0.22078678528802578</v>
      </c>
    </row>
    <row r="24" spans="1:16" x14ac:dyDescent="0.25">
      <c r="A24" s="21">
        <v>1785</v>
      </c>
      <c r="B24" s="21">
        <v>24</v>
      </c>
      <c r="D24" s="2">
        <v>19</v>
      </c>
      <c r="E24" s="2">
        <f>CORREL(B9:B89,B28:B108)</f>
        <v>-0.21834884606841462</v>
      </c>
    </row>
    <row r="25" spans="1:16" x14ac:dyDescent="0.25">
      <c r="A25" s="21">
        <v>1786</v>
      </c>
      <c r="B25" s="21">
        <v>83</v>
      </c>
      <c r="D25" s="2">
        <v>20</v>
      </c>
      <c r="E25" s="2">
        <f>CORREL(B9:B88,B29:B108)</f>
        <v>-0.14056513376062621</v>
      </c>
    </row>
    <row r="26" spans="1:16" x14ac:dyDescent="0.25">
      <c r="A26" s="21">
        <v>1787</v>
      </c>
      <c r="B26" s="21">
        <v>132</v>
      </c>
      <c r="D26" s="2">
        <v>21</v>
      </c>
      <c r="E26" s="2">
        <f>CORREL(B9:B87,B30:B108)</f>
        <v>-2.7692696341397014E-2</v>
      </c>
    </row>
    <row r="27" spans="1:16" x14ac:dyDescent="0.25">
      <c r="A27" s="21">
        <v>1788</v>
      </c>
      <c r="B27" s="21">
        <v>131</v>
      </c>
      <c r="D27" s="2">
        <v>22</v>
      </c>
      <c r="E27" s="2">
        <f>CORREL(B9:B86,B31:B108)</f>
        <v>5.2441231881964437E-2</v>
      </c>
      <c r="O27" s="2" t="e">
        <f>CORREL(C9:C107,C10:C108)</f>
        <v>#DIV/0!</v>
      </c>
      <c r="P27" s="10" t="s">
        <v>52</v>
      </c>
    </row>
    <row r="28" spans="1:16" x14ac:dyDescent="0.25">
      <c r="A28" s="21">
        <v>1789</v>
      </c>
      <c r="B28" s="21">
        <v>118</v>
      </c>
      <c r="D28" s="20"/>
      <c r="O28" s="2" t="e">
        <f>SLOPE(C10:C108,C9:C107)</f>
        <v>#DIV/0!</v>
      </c>
      <c r="P28" s="10" t="s">
        <v>53</v>
      </c>
    </row>
    <row r="29" spans="1:16" x14ac:dyDescent="0.25">
      <c r="A29" s="21">
        <v>1790</v>
      </c>
      <c r="B29" s="21">
        <v>90</v>
      </c>
      <c r="D29" s="20"/>
      <c r="O29" s="2" t="e">
        <f>LINEST(C10:C108,C9:C107,FALSE,FALSE)</f>
        <v>#VALUE!</v>
      </c>
      <c r="P29" s="10" t="s">
        <v>54</v>
      </c>
    </row>
    <row r="30" spans="1:16" x14ac:dyDescent="0.25">
      <c r="A30" s="21">
        <v>1791</v>
      </c>
      <c r="B30" s="21">
        <v>67</v>
      </c>
      <c r="D30" s="20"/>
      <c r="O30" s="2" t="e">
        <f>_xlfn.STDEV.S(C9:C107)</f>
        <v>#DIV/0!</v>
      </c>
      <c r="P30" s="2" t="s">
        <v>55</v>
      </c>
    </row>
    <row r="31" spans="1:16" x14ac:dyDescent="0.25">
      <c r="A31" s="21">
        <v>1792</v>
      </c>
      <c r="B31" s="21">
        <v>60</v>
      </c>
      <c r="D31" s="20"/>
      <c r="O31" s="2" t="e">
        <f>_xlfn.STDEV.S(C10:C108)</f>
        <v>#DIV/0!</v>
      </c>
      <c r="P31" s="2" t="s">
        <v>56</v>
      </c>
    </row>
    <row r="32" spans="1:16" x14ac:dyDescent="0.25">
      <c r="A32" s="21">
        <v>1793</v>
      </c>
      <c r="B32" s="21">
        <v>47</v>
      </c>
      <c r="D32" s="20"/>
      <c r="O32" s="2" t="e">
        <f>B4*_xlfn.VAR.P(C9:C108)</f>
        <v>#DIV/0!</v>
      </c>
      <c r="P32" s="2" t="s">
        <v>57</v>
      </c>
    </row>
    <row r="33" spans="1:4" x14ac:dyDescent="0.25">
      <c r="A33" s="21">
        <v>1794</v>
      </c>
      <c r="B33" s="21">
        <v>41</v>
      </c>
      <c r="D33" s="20"/>
    </row>
    <row r="34" spans="1:4" x14ac:dyDescent="0.25">
      <c r="A34" s="21">
        <v>1795</v>
      </c>
      <c r="B34" s="21">
        <v>21</v>
      </c>
      <c r="D34" s="20"/>
    </row>
    <row r="35" spans="1:4" x14ac:dyDescent="0.25">
      <c r="A35" s="21">
        <v>1796</v>
      </c>
      <c r="B35" s="21">
        <v>16</v>
      </c>
      <c r="D35" s="20"/>
    </row>
    <row r="36" spans="1:4" x14ac:dyDescent="0.25">
      <c r="A36" s="21">
        <v>1797</v>
      </c>
      <c r="B36" s="21">
        <v>6</v>
      </c>
      <c r="D36" s="20"/>
    </row>
    <row r="37" spans="1:4" x14ac:dyDescent="0.25">
      <c r="A37" s="21">
        <v>1798</v>
      </c>
      <c r="B37" s="21">
        <v>4</v>
      </c>
      <c r="D37" s="20"/>
    </row>
    <row r="38" spans="1:4" x14ac:dyDescent="0.25">
      <c r="A38" s="21">
        <v>1799</v>
      </c>
      <c r="B38" s="21">
        <v>7</v>
      </c>
      <c r="D38" s="20"/>
    </row>
    <row r="39" spans="1:4" x14ac:dyDescent="0.25">
      <c r="A39" s="21">
        <v>1800</v>
      </c>
      <c r="B39" s="21">
        <v>14</v>
      </c>
      <c r="D39" s="20"/>
    </row>
    <row r="40" spans="1:4" x14ac:dyDescent="0.25">
      <c r="A40" s="21">
        <v>1801</v>
      </c>
      <c r="B40" s="21">
        <v>34</v>
      </c>
      <c r="D40" s="20"/>
    </row>
    <row r="41" spans="1:4" x14ac:dyDescent="0.25">
      <c r="A41" s="21">
        <v>1802</v>
      </c>
      <c r="B41" s="21">
        <v>45</v>
      </c>
      <c r="D41" s="20"/>
    </row>
    <row r="42" spans="1:4" x14ac:dyDescent="0.25">
      <c r="A42" s="21">
        <v>1803</v>
      </c>
      <c r="B42" s="21">
        <v>43</v>
      </c>
      <c r="D42" s="20"/>
    </row>
    <row r="43" spans="1:4" x14ac:dyDescent="0.25">
      <c r="A43" s="21">
        <v>1804</v>
      </c>
      <c r="B43" s="21">
        <v>48</v>
      </c>
      <c r="D43" s="20"/>
    </row>
    <row r="44" spans="1:4" x14ac:dyDescent="0.25">
      <c r="A44" s="21">
        <v>1805</v>
      </c>
      <c r="B44" s="21">
        <v>42</v>
      </c>
      <c r="D44" s="20"/>
    </row>
    <row r="45" spans="1:4" x14ac:dyDescent="0.25">
      <c r="A45" s="21">
        <v>1806</v>
      </c>
      <c r="B45" s="21">
        <v>28</v>
      </c>
      <c r="D45" s="20"/>
    </row>
    <row r="46" spans="1:4" x14ac:dyDescent="0.25">
      <c r="A46" s="21">
        <v>1807</v>
      </c>
      <c r="B46" s="21">
        <v>10</v>
      </c>
      <c r="D46" s="20"/>
    </row>
    <row r="47" spans="1:4" x14ac:dyDescent="0.25">
      <c r="A47" s="21">
        <v>1808</v>
      </c>
      <c r="B47" s="21">
        <v>8</v>
      </c>
      <c r="D47" s="20"/>
    </row>
    <row r="48" spans="1:4" x14ac:dyDescent="0.25">
      <c r="A48" s="21">
        <v>1809</v>
      </c>
      <c r="B48" s="21">
        <v>2</v>
      </c>
      <c r="D48" s="20"/>
    </row>
    <row r="49" spans="1:4" x14ac:dyDescent="0.25">
      <c r="A49" s="21">
        <v>1810</v>
      </c>
      <c r="B49" s="21">
        <v>0</v>
      </c>
      <c r="D49" s="20"/>
    </row>
    <row r="50" spans="1:4" x14ac:dyDescent="0.25">
      <c r="A50" s="21">
        <v>1811</v>
      </c>
      <c r="B50" s="21">
        <v>1</v>
      </c>
      <c r="D50" s="20"/>
    </row>
    <row r="51" spans="1:4" x14ac:dyDescent="0.25">
      <c r="A51" s="21">
        <v>1812</v>
      </c>
      <c r="B51" s="21">
        <v>5</v>
      </c>
      <c r="D51" s="20"/>
    </row>
    <row r="52" spans="1:4" x14ac:dyDescent="0.25">
      <c r="A52" s="21">
        <v>1813</v>
      </c>
      <c r="B52" s="21">
        <v>12</v>
      </c>
      <c r="D52" s="20"/>
    </row>
    <row r="53" spans="1:4" x14ac:dyDescent="0.25">
      <c r="A53" s="21">
        <v>1814</v>
      </c>
      <c r="B53" s="21">
        <v>14</v>
      </c>
      <c r="D53" s="20"/>
    </row>
    <row r="54" spans="1:4" x14ac:dyDescent="0.25">
      <c r="A54" s="21">
        <v>1815</v>
      </c>
      <c r="B54" s="21">
        <v>35</v>
      </c>
      <c r="D54" s="20"/>
    </row>
    <row r="55" spans="1:4" x14ac:dyDescent="0.25">
      <c r="A55" s="21">
        <v>1816</v>
      </c>
      <c r="B55" s="21">
        <v>46</v>
      </c>
      <c r="D55" s="20"/>
    </row>
    <row r="56" spans="1:4" x14ac:dyDescent="0.25">
      <c r="A56" s="21">
        <v>1817</v>
      </c>
      <c r="B56" s="21">
        <v>41</v>
      </c>
      <c r="D56" s="20"/>
    </row>
    <row r="57" spans="1:4" x14ac:dyDescent="0.25">
      <c r="A57" s="21">
        <v>1818</v>
      </c>
      <c r="B57" s="21">
        <v>30</v>
      </c>
      <c r="D57" s="20"/>
    </row>
    <row r="58" spans="1:4" x14ac:dyDescent="0.25">
      <c r="A58" s="21">
        <v>1819</v>
      </c>
      <c r="B58" s="21">
        <v>24</v>
      </c>
      <c r="D58" s="20"/>
    </row>
    <row r="59" spans="1:4" x14ac:dyDescent="0.25">
      <c r="A59" s="21">
        <v>1820</v>
      </c>
      <c r="B59" s="21">
        <v>16</v>
      </c>
      <c r="D59" s="20"/>
    </row>
    <row r="60" spans="1:4" x14ac:dyDescent="0.25">
      <c r="A60" s="21">
        <v>1821</v>
      </c>
      <c r="B60" s="21">
        <v>7</v>
      </c>
      <c r="D60" s="20"/>
    </row>
    <row r="61" spans="1:4" x14ac:dyDescent="0.25">
      <c r="A61" s="21">
        <v>1822</v>
      </c>
      <c r="B61" s="21">
        <v>4</v>
      </c>
      <c r="D61" s="20"/>
    </row>
    <row r="62" spans="1:4" x14ac:dyDescent="0.25">
      <c r="A62" s="21">
        <v>1823</v>
      </c>
      <c r="B62" s="21">
        <v>2</v>
      </c>
      <c r="D62" s="20"/>
    </row>
    <row r="63" spans="1:4" x14ac:dyDescent="0.25">
      <c r="A63" s="21">
        <v>1824</v>
      </c>
      <c r="B63" s="21">
        <v>8</v>
      </c>
      <c r="D63" s="20"/>
    </row>
    <row r="64" spans="1:4" x14ac:dyDescent="0.25">
      <c r="A64" s="21">
        <v>1825</v>
      </c>
      <c r="B64" s="21">
        <v>17</v>
      </c>
      <c r="D64" s="20"/>
    </row>
    <row r="65" spans="1:4" x14ac:dyDescent="0.25">
      <c r="A65" s="21">
        <v>1826</v>
      </c>
      <c r="B65" s="21">
        <v>36</v>
      </c>
      <c r="D65" s="20"/>
    </row>
    <row r="66" spans="1:4" x14ac:dyDescent="0.25">
      <c r="A66" s="21">
        <v>1827</v>
      </c>
      <c r="B66" s="21">
        <v>50</v>
      </c>
      <c r="D66" s="20"/>
    </row>
    <row r="67" spans="1:4" x14ac:dyDescent="0.25">
      <c r="A67" s="21">
        <v>1828</v>
      </c>
      <c r="B67" s="21">
        <v>62</v>
      </c>
      <c r="D67" s="20"/>
    </row>
    <row r="68" spans="1:4" x14ac:dyDescent="0.25">
      <c r="A68" s="21">
        <v>1829</v>
      </c>
      <c r="B68" s="21">
        <v>67</v>
      </c>
      <c r="D68" s="20"/>
    </row>
    <row r="69" spans="1:4" x14ac:dyDescent="0.25">
      <c r="A69" s="21">
        <v>1830</v>
      </c>
      <c r="B69" s="21">
        <v>71</v>
      </c>
      <c r="D69" s="20"/>
    </row>
    <row r="70" spans="1:4" x14ac:dyDescent="0.25">
      <c r="A70" s="21">
        <v>1831</v>
      </c>
      <c r="B70" s="21">
        <v>48</v>
      </c>
      <c r="D70" s="20"/>
    </row>
    <row r="71" spans="1:4" x14ac:dyDescent="0.25">
      <c r="A71" s="21">
        <v>1832</v>
      </c>
      <c r="B71" s="21">
        <v>28</v>
      </c>
      <c r="D71" s="20"/>
    </row>
    <row r="72" spans="1:4" x14ac:dyDescent="0.25">
      <c r="A72" s="21">
        <v>1833</v>
      </c>
      <c r="B72" s="21">
        <v>8</v>
      </c>
      <c r="D72" s="20"/>
    </row>
    <row r="73" spans="1:4" x14ac:dyDescent="0.25">
      <c r="A73" s="21">
        <v>1834</v>
      </c>
      <c r="B73" s="21">
        <v>13</v>
      </c>
      <c r="D73" s="20"/>
    </row>
    <row r="74" spans="1:4" x14ac:dyDescent="0.25">
      <c r="A74" s="21">
        <v>1835</v>
      </c>
      <c r="B74" s="21">
        <v>57</v>
      </c>
      <c r="D74" s="20"/>
    </row>
    <row r="75" spans="1:4" x14ac:dyDescent="0.25">
      <c r="A75" s="21">
        <v>1836</v>
      </c>
      <c r="B75" s="21">
        <v>122</v>
      </c>
      <c r="D75" s="20"/>
    </row>
    <row r="76" spans="1:4" x14ac:dyDescent="0.25">
      <c r="A76" s="21">
        <v>1837</v>
      </c>
      <c r="B76" s="21">
        <v>138</v>
      </c>
      <c r="D76" s="20"/>
    </row>
    <row r="77" spans="1:4" x14ac:dyDescent="0.25">
      <c r="A77" s="21">
        <v>1838</v>
      </c>
      <c r="B77" s="21">
        <v>103</v>
      </c>
      <c r="D77" s="20"/>
    </row>
    <row r="78" spans="1:4" x14ac:dyDescent="0.25">
      <c r="A78" s="21">
        <v>1839</v>
      </c>
      <c r="B78" s="21">
        <v>86</v>
      </c>
      <c r="D78" s="20"/>
    </row>
    <row r="79" spans="1:4" x14ac:dyDescent="0.25">
      <c r="A79" s="21">
        <v>1840</v>
      </c>
      <c r="B79" s="21">
        <v>63</v>
      </c>
      <c r="D79" s="20"/>
    </row>
    <row r="80" spans="1:4" x14ac:dyDescent="0.25">
      <c r="A80" s="21">
        <v>1841</v>
      </c>
      <c r="B80" s="21">
        <v>37</v>
      </c>
      <c r="D80" s="20"/>
    </row>
    <row r="81" spans="1:4" x14ac:dyDescent="0.25">
      <c r="A81" s="21">
        <v>1842</v>
      </c>
      <c r="B81" s="21">
        <v>24</v>
      </c>
      <c r="D81" s="20"/>
    </row>
    <row r="82" spans="1:4" x14ac:dyDescent="0.25">
      <c r="A82" s="21">
        <v>1843</v>
      </c>
      <c r="B82" s="21">
        <v>11</v>
      </c>
      <c r="D82" s="20"/>
    </row>
    <row r="83" spans="1:4" x14ac:dyDescent="0.25">
      <c r="A83" s="21">
        <v>1844</v>
      </c>
      <c r="B83" s="21">
        <v>15</v>
      </c>
      <c r="D83" s="20"/>
    </row>
    <row r="84" spans="1:4" x14ac:dyDescent="0.25">
      <c r="A84" s="21">
        <v>1845</v>
      </c>
      <c r="B84" s="21">
        <v>40</v>
      </c>
      <c r="D84" s="20"/>
    </row>
    <row r="85" spans="1:4" x14ac:dyDescent="0.25">
      <c r="A85" s="21">
        <v>1846</v>
      </c>
      <c r="B85" s="21">
        <v>62</v>
      </c>
      <c r="D85" s="20"/>
    </row>
    <row r="86" spans="1:4" x14ac:dyDescent="0.25">
      <c r="A86" s="21">
        <v>1847</v>
      </c>
      <c r="B86" s="21">
        <v>98</v>
      </c>
      <c r="D86" s="20"/>
    </row>
    <row r="87" spans="1:4" x14ac:dyDescent="0.25">
      <c r="A87" s="21">
        <v>1848</v>
      </c>
      <c r="B87" s="21">
        <v>124</v>
      </c>
      <c r="D87" s="20"/>
    </row>
    <row r="88" spans="1:4" x14ac:dyDescent="0.25">
      <c r="A88" s="21">
        <v>1849</v>
      </c>
      <c r="B88" s="21">
        <v>96</v>
      </c>
      <c r="D88" s="20"/>
    </row>
    <row r="89" spans="1:4" x14ac:dyDescent="0.25">
      <c r="A89" s="21">
        <v>1850</v>
      </c>
      <c r="B89" s="21">
        <v>66</v>
      </c>
      <c r="D89" s="20"/>
    </row>
    <row r="90" spans="1:4" x14ac:dyDescent="0.25">
      <c r="A90" s="21">
        <v>1851</v>
      </c>
      <c r="B90" s="21">
        <v>64</v>
      </c>
      <c r="D90" s="20"/>
    </row>
    <row r="91" spans="1:4" x14ac:dyDescent="0.25">
      <c r="A91" s="21">
        <v>1852</v>
      </c>
      <c r="B91" s="21">
        <v>54</v>
      </c>
      <c r="D91" s="20"/>
    </row>
    <row r="92" spans="1:4" x14ac:dyDescent="0.25">
      <c r="A92" s="21">
        <v>1853</v>
      </c>
      <c r="B92" s="21">
        <v>39</v>
      </c>
      <c r="D92" s="20"/>
    </row>
    <row r="93" spans="1:4" x14ac:dyDescent="0.25">
      <c r="A93" s="21">
        <v>1854</v>
      </c>
      <c r="B93" s="21">
        <v>21</v>
      </c>
      <c r="D93" s="20"/>
    </row>
    <row r="94" spans="1:4" x14ac:dyDescent="0.25">
      <c r="A94" s="21">
        <v>1855</v>
      </c>
      <c r="B94" s="21">
        <v>7</v>
      </c>
      <c r="D94" s="20"/>
    </row>
    <row r="95" spans="1:4" x14ac:dyDescent="0.25">
      <c r="A95" s="21">
        <v>1856</v>
      </c>
      <c r="B95" s="21">
        <v>4</v>
      </c>
      <c r="D95" s="20"/>
    </row>
    <row r="96" spans="1:4" x14ac:dyDescent="0.25">
      <c r="A96" s="21">
        <v>1857</v>
      </c>
      <c r="B96" s="21">
        <v>23</v>
      </c>
      <c r="D96" s="20"/>
    </row>
    <row r="97" spans="1:4" x14ac:dyDescent="0.25">
      <c r="A97" s="21">
        <v>1858</v>
      </c>
      <c r="B97" s="21">
        <v>55</v>
      </c>
      <c r="D97" s="20"/>
    </row>
    <row r="98" spans="1:4" x14ac:dyDescent="0.25">
      <c r="A98" s="21">
        <v>1859</v>
      </c>
      <c r="B98" s="21">
        <v>94</v>
      </c>
      <c r="D98" s="20"/>
    </row>
    <row r="99" spans="1:4" x14ac:dyDescent="0.25">
      <c r="A99" s="21">
        <v>1860</v>
      </c>
      <c r="B99" s="21">
        <v>96</v>
      </c>
      <c r="D99" s="20"/>
    </row>
    <row r="100" spans="1:4" x14ac:dyDescent="0.25">
      <c r="A100" s="21">
        <v>1861</v>
      </c>
      <c r="B100" s="21">
        <v>77</v>
      </c>
      <c r="D100" s="20"/>
    </row>
    <row r="101" spans="1:4" x14ac:dyDescent="0.25">
      <c r="A101" s="21">
        <v>1862</v>
      </c>
      <c r="B101" s="21">
        <v>59</v>
      </c>
      <c r="D101" s="20"/>
    </row>
    <row r="102" spans="1:4" x14ac:dyDescent="0.25">
      <c r="A102" s="21">
        <v>1863</v>
      </c>
      <c r="B102" s="21">
        <v>44</v>
      </c>
      <c r="D102" s="20"/>
    </row>
    <row r="103" spans="1:4" x14ac:dyDescent="0.25">
      <c r="A103" s="21">
        <v>1864</v>
      </c>
      <c r="B103" s="21">
        <v>47</v>
      </c>
      <c r="D103" s="20"/>
    </row>
    <row r="104" spans="1:4" x14ac:dyDescent="0.25">
      <c r="A104" s="21">
        <v>1865</v>
      </c>
      <c r="B104" s="21">
        <v>30</v>
      </c>
      <c r="D104" s="20"/>
    </row>
    <row r="105" spans="1:4" x14ac:dyDescent="0.25">
      <c r="A105" s="21">
        <v>1866</v>
      </c>
      <c r="B105" s="21">
        <v>16</v>
      </c>
      <c r="D105" s="20"/>
    </row>
    <row r="106" spans="1:4" x14ac:dyDescent="0.25">
      <c r="A106" s="21">
        <v>1867</v>
      </c>
      <c r="B106" s="21">
        <v>7</v>
      </c>
      <c r="D106" s="20"/>
    </row>
    <row r="107" spans="1:4" x14ac:dyDescent="0.25">
      <c r="A107" s="21">
        <v>1868</v>
      </c>
      <c r="B107" s="21">
        <v>37</v>
      </c>
      <c r="D107" s="20"/>
    </row>
    <row r="108" spans="1:4" x14ac:dyDescent="0.25">
      <c r="A108" s="21">
        <v>1869</v>
      </c>
      <c r="B108" s="21">
        <v>74</v>
      </c>
      <c r="D108" s="2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6"/>
  <sheetViews>
    <sheetView workbookViewId="0">
      <selection activeCell="D9" sqref="D9"/>
    </sheetView>
  </sheetViews>
  <sheetFormatPr defaultColWidth="9.140625" defaultRowHeight="15" x14ac:dyDescent="0.25"/>
  <cols>
    <col min="1" max="4" width="9.140625" style="2"/>
    <col min="5" max="5" width="13.7109375" style="2" customWidth="1"/>
    <col min="6" max="16384" width="9.140625" style="2"/>
  </cols>
  <sheetData>
    <row r="1" spans="1:19" x14ac:dyDescent="0.25">
      <c r="A1" s="2" t="s">
        <v>0</v>
      </c>
      <c r="G1" s="2" t="s">
        <v>64</v>
      </c>
      <c r="I1" s="24" t="s">
        <v>67</v>
      </c>
      <c r="J1" s="24" t="s">
        <v>68</v>
      </c>
    </row>
    <row r="2" spans="1:19" ht="15.75" x14ac:dyDescent="0.3">
      <c r="A2" s="2" t="s">
        <v>3</v>
      </c>
      <c r="H2" s="12" t="s">
        <v>65</v>
      </c>
      <c r="I2" s="2">
        <v>1.2370000000000001</v>
      </c>
      <c r="J2" s="2">
        <v>1.4350000000000001</v>
      </c>
      <c r="O2" s="4" t="s">
        <v>5</v>
      </c>
    </row>
    <row r="3" spans="1:19" ht="15.75" x14ac:dyDescent="0.3">
      <c r="A3" s="2" t="s">
        <v>4</v>
      </c>
      <c r="H3" s="12" t="s">
        <v>66</v>
      </c>
      <c r="I3" s="2">
        <v>1.337</v>
      </c>
      <c r="J3" s="2">
        <v>1.54</v>
      </c>
      <c r="O3" s="4" t="s">
        <v>6</v>
      </c>
    </row>
    <row r="4" spans="1:19" x14ac:dyDescent="0.25">
      <c r="A4" s="2" t="s">
        <v>69</v>
      </c>
      <c r="O4" s="5" t="s">
        <v>7</v>
      </c>
    </row>
    <row r="5" spans="1:19" x14ac:dyDescent="0.25">
      <c r="A5" s="12" t="s">
        <v>24</v>
      </c>
      <c r="B5" s="2">
        <f>COUNT(C9:C47)</f>
        <v>39</v>
      </c>
      <c r="E5" s="1" t="s">
        <v>29</v>
      </c>
      <c r="O5" s="6" t="s">
        <v>8</v>
      </c>
    </row>
    <row r="6" spans="1:19" x14ac:dyDescent="0.25">
      <c r="A6" s="12" t="s">
        <v>25</v>
      </c>
      <c r="B6" s="2">
        <f>AVERAGE(B9:B47)</f>
        <v>84.483846153846187</v>
      </c>
      <c r="C6" s="2">
        <f>AVERAGE(C9:C47)</f>
        <v>-8.3047302297248468E-4</v>
      </c>
      <c r="D6" s="2">
        <f>AVERAGE(D9:D47)</f>
        <v>5.0863871519205086E-15</v>
      </c>
      <c r="E6" s="2">
        <f>SUM(E10:E108)/_xlfn.VAR.P(D9:D108)/B5</f>
        <v>1.1160394248948542</v>
      </c>
      <c r="O6" s="5" t="s">
        <v>9</v>
      </c>
    </row>
    <row r="7" spans="1:19" x14ac:dyDescent="0.25">
      <c r="A7" s="12" t="s">
        <v>26</v>
      </c>
      <c r="B7" s="2">
        <f>_xlfn.STDEV.S(B9:B47)</f>
        <v>3.3796516601758761</v>
      </c>
      <c r="C7" s="2">
        <f>_xlfn.STDEV.S(C9:C47)</f>
        <v>0.50442012895834565</v>
      </c>
      <c r="D7" s="2">
        <f>SQRT((B5-1)/(B5-2)*_xlfn.STDEV.S(D9:D47)^2)</f>
        <v>0.2073243077008344</v>
      </c>
      <c r="E7" s="13"/>
      <c r="O7" s="5" t="s">
        <v>10</v>
      </c>
    </row>
    <row r="8" spans="1:19" x14ac:dyDescent="0.25">
      <c r="A8" s="1" t="s">
        <v>27</v>
      </c>
      <c r="B8" s="1" t="s">
        <v>1</v>
      </c>
      <c r="C8" s="1" t="s">
        <v>2</v>
      </c>
      <c r="D8" s="1" t="s">
        <v>23</v>
      </c>
      <c r="E8" s="13" t="s">
        <v>28</v>
      </c>
    </row>
    <row r="9" spans="1:19" x14ac:dyDescent="0.25">
      <c r="A9" s="2">
        <v>1</v>
      </c>
      <c r="B9" s="2">
        <v>85.54</v>
      </c>
      <c r="C9" s="2">
        <v>0.67148939115987594</v>
      </c>
      <c r="D9" s="2">
        <f>C9-($O$11*B9+$P$11)</f>
        <v>0.52823311429940445</v>
      </c>
    </row>
    <row r="10" spans="1:19" x14ac:dyDescent="0.25">
      <c r="A10" s="2">
        <v>2</v>
      </c>
      <c r="B10" s="2">
        <v>85.54</v>
      </c>
      <c r="C10" s="2">
        <v>0.6784706717205935</v>
      </c>
      <c r="D10" s="2">
        <f t="shared" ref="D10:D47" si="0">C10-($O$11*B10+$P$11)</f>
        <v>0.53521439486012201</v>
      </c>
      <c r="E10" s="2">
        <f>(D10-D9)^2</f>
        <v>4.8738278267452917E-5</v>
      </c>
      <c r="O10" s="7" t="s">
        <v>11</v>
      </c>
      <c r="R10" s="8" t="s">
        <v>12</v>
      </c>
      <c r="S10" s="9"/>
    </row>
    <row r="11" spans="1:19" x14ac:dyDescent="0.25">
      <c r="A11" s="2">
        <v>3</v>
      </c>
      <c r="B11" s="2">
        <v>85.63</v>
      </c>
      <c r="C11" s="2">
        <v>0.77812245463840868</v>
      </c>
      <c r="D11" s="2">
        <f t="shared" si="0"/>
        <v>0.62258784585050742</v>
      </c>
      <c r="E11" s="2">
        <f t="shared" ref="E11:E47" si="1">(D11-D10)^2</f>
        <v>7.6341199379692803E-3</v>
      </c>
      <c r="O11" s="2">
        <f t="array" ref="O11:P15">LINEST(C9:C47,B9:B47,TRUE,TRUE)</f>
        <v>0.13642591030479387</v>
      </c>
      <c r="P11" s="2">
        <v>-11.526616090611597</v>
      </c>
      <c r="R11" s="9" t="s">
        <v>14</v>
      </c>
      <c r="S11" s="9" t="s">
        <v>15</v>
      </c>
    </row>
    <row r="12" spans="1:19" x14ac:dyDescent="0.25">
      <c r="A12" s="2">
        <v>4</v>
      </c>
      <c r="B12" s="2">
        <v>85.08</v>
      </c>
      <c r="C12" s="2">
        <v>-0.27332329994638033</v>
      </c>
      <c r="D12" s="2">
        <f t="shared" si="0"/>
        <v>-0.35382365806664512</v>
      </c>
      <c r="E12" s="2">
        <f t="shared" si="1"/>
        <v>0.95337942498175565</v>
      </c>
      <c r="O12" s="2">
        <v>9.9514527566520374E-3</v>
      </c>
      <c r="P12" s="2">
        <v>0.84139220762161027</v>
      </c>
      <c r="R12" s="9" t="s">
        <v>13</v>
      </c>
      <c r="S12" s="9" t="s">
        <v>16</v>
      </c>
    </row>
    <row r="13" spans="1:19" x14ac:dyDescent="0.25">
      <c r="A13" s="2">
        <v>5</v>
      </c>
      <c r="B13" s="2">
        <v>84.5</v>
      </c>
      <c r="C13" s="2">
        <v>0.12977350198120882</v>
      </c>
      <c r="D13" s="2">
        <f t="shared" si="0"/>
        <v>0.12840017183772376</v>
      </c>
      <c r="E13" s="2">
        <f t="shared" si="1"/>
        <v>0.23253982212763766</v>
      </c>
      <c r="O13" s="2">
        <v>0.83551217519808063</v>
      </c>
      <c r="P13" s="2">
        <v>0.2073243077008344</v>
      </c>
      <c r="R13" s="9" t="s">
        <v>17</v>
      </c>
      <c r="S13" s="9" t="s">
        <v>18</v>
      </c>
    </row>
    <row r="14" spans="1:19" x14ac:dyDescent="0.25">
      <c r="A14" s="2">
        <v>6</v>
      </c>
      <c r="B14" s="2">
        <v>84.57</v>
      </c>
      <c r="C14" s="2">
        <v>8.5845932829939048E-2</v>
      </c>
      <c r="D14" s="2">
        <f t="shared" si="0"/>
        <v>7.4922788965120307E-2</v>
      </c>
      <c r="E14" s="2">
        <f t="shared" si="1"/>
        <v>2.8598304789030208E-3</v>
      </c>
      <c r="O14" s="2">
        <v>187.94066077265239</v>
      </c>
      <c r="P14" s="2">
        <v>37</v>
      </c>
      <c r="R14" s="9" t="s">
        <v>19</v>
      </c>
      <c r="S14" s="9" t="s">
        <v>20</v>
      </c>
    </row>
    <row r="15" spans="1:19" x14ac:dyDescent="0.25">
      <c r="A15" s="2">
        <v>7</v>
      </c>
      <c r="B15" s="2">
        <v>89.08</v>
      </c>
      <c r="C15" s="2">
        <v>0.54365647814155393</v>
      </c>
      <c r="D15" s="2">
        <f t="shared" si="0"/>
        <v>-8.2547521197885998E-2</v>
      </c>
      <c r="E15" s="2">
        <f t="shared" si="1"/>
        <v>2.4796898582833408E-2</v>
      </c>
      <c r="O15" s="2">
        <v>8.0783226900831266</v>
      </c>
      <c r="P15" s="2">
        <v>1.59038463685432</v>
      </c>
      <c r="R15" s="9" t="s">
        <v>21</v>
      </c>
      <c r="S15" s="9" t="s">
        <v>22</v>
      </c>
    </row>
    <row r="16" spans="1:19" x14ac:dyDescent="0.25">
      <c r="A16" s="2">
        <v>8</v>
      </c>
      <c r="B16" s="2">
        <v>89.27</v>
      </c>
      <c r="C16" s="2">
        <v>0.56518658070760353</v>
      </c>
      <c r="D16" s="2">
        <f t="shared" si="0"/>
        <v>-8.693834158974667E-2</v>
      </c>
      <c r="E16" s="2">
        <f t="shared" si="1"/>
        <v>1.927930371357951E-5</v>
      </c>
      <c r="O16" s="10"/>
      <c r="P16" s="11"/>
    </row>
    <row r="17" spans="1:34" x14ac:dyDescent="0.25">
      <c r="A17" s="2">
        <v>9</v>
      </c>
      <c r="B17" s="2">
        <v>89.34</v>
      </c>
      <c r="C17" s="2">
        <v>0.6508005192557319</v>
      </c>
      <c r="D17" s="2">
        <f t="shared" si="0"/>
        <v>-1.0874216762955524E-2</v>
      </c>
      <c r="E17" s="2">
        <f t="shared" si="1"/>
        <v>5.7857510856656651E-3</v>
      </c>
    </row>
    <row r="18" spans="1:34" x14ac:dyDescent="0.25">
      <c r="A18" s="2">
        <v>10</v>
      </c>
      <c r="B18" s="2">
        <v>89.82</v>
      </c>
      <c r="C18" s="2">
        <v>0.78296273097400559</v>
      </c>
      <c r="D18" s="2">
        <f t="shared" si="0"/>
        <v>5.5803558009018928E-2</v>
      </c>
      <c r="E18" s="2">
        <f t="shared" si="1"/>
        <v>4.445925648542153E-3</v>
      </c>
    </row>
    <row r="19" spans="1:34" x14ac:dyDescent="0.25">
      <c r="A19" s="2">
        <v>11</v>
      </c>
      <c r="B19" s="2">
        <v>90.38</v>
      </c>
      <c r="C19" s="2">
        <v>0.79835089006516957</v>
      </c>
      <c r="D19" s="2">
        <f t="shared" si="0"/>
        <v>-5.2067926705025025E-3</v>
      </c>
      <c r="E19" s="2">
        <f t="shared" si="1"/>
        <v>3.7222628900381812E-3</v>
      </c>
    </row>
    <row r="20" spans="1:34" x14ac:dyDescent="0.25">
      <c r="A20" s="2">
        <v>12</v>
      </c>
      <c r="B20" s="2">
        <v>90.86</v>
      </c>
      <c r="C20" s="2">
        <v>0.8479512128271971</v>
      </c>
      <c r="D20" s="2">
        <f t="shared" si="0"/>
        <v>-2.1090906854775993E-2</v>
      </c>
      <c r="E20" s="2">
        <f t="shared" si="1"/>
        <v>2.5230508341903826E-4</v>
      </c>
      <c r="W20" s="12"/>
    </row>
    <row r="21" spans="1:34" x14ac:dyDescent="0.25">
      <c r="A21" s="2">
        <v>13</v>
      </c>
      <c r="B21" s="2">
        <v>80.25</v>
      </c>
      <c r="C21" s="2">
        <v>-0.89470061940811785</v>
      </c>
      <c r="D21" s="2">
        <f t="shared" si="0"/>
        <v>-0.31626383075622921</v>
      </c>
      <c r="E21" s="2">
        <f t="shared" si="1"/>
        <v>8.7127055004533091E-2</v>
      </c>
      <c r="W21" s="12"/>
    </row>
    <row r="22" spans="1:34" x14ac:dyDescent="0.25">
      <c r="A22" s="2">
        <v>14</v>
      </c>
      <c r="B22" s="2">
        <v>80.02</v>
      </c>
      <c r="C22" s="2">
        <v>-0.71879382889199261</v>
      </c>
      <c r="D22" s="2">
        <f t="shared" si="0"/>
        <v>-0.10897908086999974</v>
      </c>
      <c r="E22" s="2">
        <f t="shared" si="1"/>
        <v>4.2966967535396708E-2</v>
      </c>
      <c r="W22" s="12"/>
    </row>
    <row r="23" spans="1:34" x14ac:dyDescent="0.25">
      <c r="A23" s="2">
        <v>15</v>
      </c>
      <c r="B23" s="2">
        <v>80.13</v>
      </c>
      <c r="C23" s="2">
        <v>-0.69935328620845749</v>
      </c>
      <c r="D23" s="2">
        <f t="shared" si="0"/>
        <v>-0.10454538831999227</v>
      </c>
      <c r="E23" s="2">
        <f t="shared" si="1"/>
        <v>1.9657629627991768E-5</v>
      </c>
    </row>
    <row r="24" spans="1:34" x14ac:dyDescent="0.25">
      <c r="A24" s="2">
        <v>16</v>
      </c>
      <c r="B24" s="2">
        <v>80.69</v>
      </c>
      <c r="C24" s="2">
        <v>-0.69569011489795041</v>
      </c>
      <c r="D24" s="2">
        <f t="shared" si="0"/>
        <v>-0.17728072678017059</v>
      </c>
      <c r="E24" s="2">
        <f t="shared" si="1"/>
        <v>5.2904294609166956E-3</v>
      </c>
    </row>
    <row r="25" spans="1:34" x14ac:dyDescent="0.25">
      <c r="A25" s="2">
        <v>17</v>
      </c>
      <c r="B25" s="2">
        <v>80.67</v>
      </c>
      <c r="C25" s="2">
        <v>-0.46502424062530812</v>
      </c>
      <c r="D25" s="2">
        <f t="shared" si="0"/>
        <v>5.6113665698567794E-2</v>
      </c>
      <c r="E25" s="2">
        <f t="shared" si="1"/>
        <v>5.4472942440519374E-2</v>
      </c>
    </row>
    <row r="26" spans="1:34" x14ac:dyDescent="0.25">
      <c r="A26" s="2">
        <v>18</v>
      </c>
      <c r="B26" s="2">
        <v>80.69</v>
      </c>
      <c r="C26" s="2">
        <v>-0.39390181632504306</v>
      </c>
      <c r="D26" s="2">
        <f t="shared" si="0"/>
        <v>0.12450757179273675</v>
      </c>
      <c r="E26" s="2">
        <f t="shared" si="1"/>
        <v>4.6777263908180013E-3</v>
      </c>
    </row>
    <row r="27" spans="1:34" x14ac:dyDescent="0.25">
      <c r="A27" s="2">
        <v>19</v>
      </c>
      <c r="B27" s="2">
        <v>80.739999999999995</v>
      </c>
      <c r="C27" s="2">
        <v>-0.63464625262377905</v>
      </c>
      <c r="D27" s="2">
        <f t="shared" si="0"/>
        <v>-0.12305816002123859</v>
      </c>
      <c r="E27" s="2">
        <f t="shared" si="1"/>
        <v>6.1288791568589164E-2</v>
      </c>
    </row>
    <row r="28" spans="1:34" x14ac:dyDescent="0.25">
      <c r="A28" s="2">
        <v>20</v>
      </c>
      <c r="B28" s="2">
        <v>80.709999999999994</v>
      </c>
      <c r="C28" s="2">
        <v>-0.36718218072171743</v>
      </c>
      <c r="D28" s="2">
        <f t="shared" si="0"/>
        <v>0.14849868918996806</v>
      </c>
      <c r="E28" s="2">
        <f t="shared" si="1"/>
        <v>7.3743122353518029E-2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</row>
    <row r="29" spans="1:34" x14ac:dyDescent="0.25">
      <c r="A29" s="2">
        <v>21</v>
      </c>
      <c r="B29" s="2">
        <v>80.64</v>
      </c>
      <c r="C29" s="2">
        <v>-0.31615554852987948</v>
      </c>
      <c r="D29" s="2">
        <f t="shared" si="0"/>
        <v>0.20907513510313969</v>
      </c>
      <c r="E29" s="2">
        <f t="shared" si="1"/>
        <v>3.6695057994714075E-3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4" x14ac:dyDescent="0.25">
      <c r="A30" s="2">
        <v>22</v>
      </c>
      <c r="B30" s="2">
        <v>86.97</v>
      </c>
      <c r="C30" s="2">
        <v>0.28895768833848645</v>
      </c>
      <c r="D30" s="2">
        <f t="shared" si="0"/>
        <v>-4.9387640257839149E-2</v>
      </c>
      <c r="E30" s="2">
        <f t="shared" si="1"/>
        <v>6.6803006247299804E-2</v>
      </c>
    </row>
    <row r="31" spans="1:34" x14ac:dyDescent="0.25">
      <c r="A31" s="2">
        <v>23</v>
      </c>
      <c r="B31" s="2">
        <v>87.77</v>
      </c>
      <c r="C31" s="2">
        <v>0.3409281442703655</v>
      </c>
      <c r="D31" s="2">
        <f t="shared" si="0"/>
        <v>-0.10655791256979513</v>
      </c>
      <c r="E31" s="2">
        <f t="shared" si="1"/>
        <v>3.2684400362232007E-3</v>
      </c>
    </row>
    <row r="32" spans="1:34" x14ac:dyDescent="0.25">
      <c r="A32" s="2">
        <v>24</v>
      </c>
      <c r="B32" s="2">
        <v>87.91</v>
      </c>
      <c r="C32" s="2">
        <v>0.3281561725057317</v>
      </c>
      <c r="D32" s="2">
        <f t="shared" si="0"/>
        <v>-0.13842951177709983</v>
      </c>
      <c r="E32" s="2">
        <f t="shared" si="1"/>
        <v>1.0157988360310656E-3</v>
      </c>
    </row>
    <row r="33" spans="1:5" x14ac:dyDescent="0.25">
      <c r="A33" s="2">
        <v>25</v>
      </c>
      <c r="B33" s="2">
        <v>88.05</v>
      </c>
      <c r="C33" s="2">
        <v>0.21045381495370452</v>
      </c>
      <c r="D33" s="2">
        <f t="shared" si="0"/>
        <v>-0.27523149677179792</v>
      </c>
      <c r="E33" s="2">
        <f t="shared" si="1"/>
        <v>1.8714783098489601E-2</v>
      </c>
    </row>
    <row r="34" spans="1:5" x14ac:dyDescent="0.25">
      <c r="A34" s="2">
        <v>26</v>
      </c>
      <c r="B34" s="2">
        <v>88.44</v>
      </c>
      <c r="C34" s="2">
        <v>0.43064197905599899</v>
      </c>
      <c r="D34" s="2">
        <f t="shared" si="0"/>
        <v>-0.10824943768837292</v>
      </c>
      <c r="E34" s="2">
        <f t="shared" si="1"/>
        <v>2.7883008055740441E-2</v>
      </c>
    </row>
    <row r="35" spans="1:5" x14ac:dyDescent="0.25">
      <c r="A35" s="2">
        <v>27</v>
      </c>
      <c r="B35" s="2">
        <v>88.97</v>
      </c>
      <c r="C35" s="2">
        <v>0.52099006921458313</v>
      </c>
      <c r="D35" s="2">
        <f t="shared" si="0"/>
        <v>-9.020707999133093E-2</v>
      </c>
      <c r="E35" s="2">
        <f t="shared" si="1"/>
        <v>3.2552667126801028E-4</v>
      </c>
    </row>
    <row r="36" spans="1:5" x14ac:dyDescent="0.25">
      <c r="A36" s="2">
        <v>28</v>
      </c>
      <c r="B36" s="2">
        <v>83.28</v>
      </c>
      <c r="C36" s="2">
        <v>-0.29523150221932415</v>
      </c>
      <c r="D36" s="2">
        <f t="shared" si="0"/>
        <v>-0.13016522179095968</v>
      </c>
      <c r="E36" s="2">
        <f t="shared" si="1"/>
        <v>1.5966530960792387E-3</v>
      </c>
    </row>
    <row r="37" spans="1:5" x14ac:dyDescent="0.25">
      <c r="A37" s="2">
        <v>29</v>
      </c>
      <c r="B37" s="2">
        <v>83.07</v>
      </c>
      <c r="C37" s="2">
        <v>-0.24212089767848741</v>
      </c>
      <c r="D37" s="2">
        <f t="shared" si="0"/>
        <v>-4.840517608611658E-2</v>
      </c>
      <c r="E37" s="2">
        <f t="shared" si="1"/>
        <v>6.6847050736580337E-3</v>
      </c>
    </row>
    <row r="38" spans="1:5" x14ac:dyDescent="0.25">
      <c r="A38" s="2">
        <v>30</v>
      </c>
      <c r="B38" s="2">
        <v>82.84</v>
      </c>
      <c r="C38" s="2">
        <v>-0.16064420359110226</v>
      </c>
      <c r="D38" s="2">
        <f t="shared" si="0"/>
        <v>6.4449477371371022E-2</v>
      </c>
      <c r="E38" s="2">
        <f t="shared" si="1"/>
        <v>1.2736172807009619E-2</v>
      </c>
    </row>
    <row r="39" spans="1:5" x14ac:dyDescent="0.25">
      <c r="A39" s="2">
        <v>31</v>
      </c>
      <c r="B39" s="2">
        <v>82.65</v>
      </c>
      <c r="C39" s="2">
        <v>-0.25370407956159935</v>
      </c>
      <c r="D39" s="2">
        <f t="shared" si="0"/>
        <v>-2.6894756412157994E-3</v>
      </c>
      <c r="E39" s="2">
        <f t="shared" si="1"/>
        <v>4.5076390116263413E-3</v>
      </c>
    </row>
    <row r="40" spans="1:5" x14ac:dyDescent="0.25">
      <c r="A40" s="2">
        <v>32</v>
      </c>
      <c r="B40" s="2">
        <v>82.77</v>
      </c>
      <c r="C40" s="2">
        <v>-0.35710662473370147</v>
      </c>
      <c r="D40" s="2">
        <f t="shared" si="0"/>
        <v>-0.12246313004989273</v>
      </c>
      <c r="E40" s="2">
        <f t="shared" si="1"/>
        <v>1.4345728290409174E-2</v>
      </c>
    </row>
    <row r="41" spans="1:5" x14ac:dyDescent="0.25">
      <c r="A41" s="2">
        <v>33</v>
      </c>
      <c r="B41" s="2">
        <v>82.77</v>
      </c>
      <c r="C41" s="2">
        <v>-0.29238578680202998</v>
      </c>
      <c r="D41" s="2">
        <f t="shared" si="0"/>
        <v>-5.7742292118221239E-2</v>
      </c>
      <c r="E41" s="2">
        <f t="shared" si="1"/>
        <v>4.188786862577688E-3</v>
      </c>
    </row>
    <row r="42" spans="1:5" x14ac:dyDescent="0.25">
      <c r="A42" s="2">
        <v>34</v>
      </c>
      <c r="B42" s="2">
        <v>82.65</v>
      </c>
      <c r="C42" s="2">
        <v>-0.42114935487576965</v>
      </c>
      <c r="D42" s="2">
        <f t="shared" si="0"/>
        <v>-0.1701347509553861</v>
      </c>
      <c r="E42" s="2">
        <f t="shared" si="1"/>
        <v>1.2632064803463799E-2</v>
      </c>
    </row>
    <row r="43" spans="1:5" x14ac:dyDescent="0.25">
      <c r="A43" s="2">
        <v>35</v>
      </c>
      <c r="B43" s="2">
        <v>82.35</v>
      </c>
      <c r="C43" s="2">
        <v>-0.33468482252141984</v>
      </c>
      <c r="D43" s="2">
        <f t="shared" si="0"/>
        <v>-4.2742445509596605E-2</v>
      </c>
      <c r="E43" s="2">
        <f t="shared" si="1"/>
        <v>1.622879948679333E-2</v>
      </c>
    </row>
    <row r="44" spans="1:5" x14ac:dyDescent="0.25">
      <c r="A44" s="2">
        <v>36</v>
      </c>
      <c r="B44" s="2">
        <v>82.65</v>
      </c>
      <c r="C44" s="2">
        <v>-0.2496595551520748</v>
      </c>
      <c r="D44" s="2">
        <f t="shared" si="0"/>
        <v>1.3550487683087475E-3</v>
      </c>
      <c r="E44" s="2">
        <f t="shared" si="1"/>
        <v>1.9445890015898954E-3</v>
      </c>
    </row>
    <row r="45" spans="1:5" x14ac:dyDescent="0.25">
      <c r="A45" s="2">
        <v>37</v>
      </c>
      <c r="B45" s="2">
        <v>82.38</v>
      </c>
      <c r="C45" s="2">
        <v>-0.28272047779759141</v>
      </c>
      <c r="D45" s="2">
        <f t="shared" si="0"/>
        <v>5.1291219050867976E-3</v>
      </c>
      <c r="E45" s="2">
        <f t="shared" si="1"/>
        <v>1.424362804174971E-5</v>
      </c>
    </row>
    <row r="46" spans="1:5" x14ac:dyDescent="0.25">
      <c r="A46" s="2">
        <v>38</v>
      </c>
      <c r="B46" s="2">
        <v>82.45</v>
      </c>
      <c r="C46" s="2">
        <v>-0.16673240345655096</v>
      </c>
      <c r="D46" s="2">
        <f t="shared" si="0"/>
        <v>0.11156738252479179</v>
      </c>
      <c r="E46" s="2">
        <f t="shared" si="1"/>
        <v>1.1329103323748242E-2</v>
      </c>
    </row>
    <row r="47" spans="1:5" x14ac:dyDescent="0.25">
      <c r="A47" s="2">
        <v>39</v>
      </c>
      <c r="B47" s="2">
        <v>82.75</v>
      </c>
      <c r="C47" s="2">
        <v>-0.17021578396780729</v>
      </c>
      <c r="D47" s="2">
        <f t="shared" si="0"/>
        <v>6.7156228922097549E-2</v>
      </c>
      <c r="E47" s="2">
        <f t="shared" si="1"/>
        <v>1.9723505643221011E-3</v>
      </c>
    </row>
    <row r="59" spans="4:43" x14ac:dyDescent="0.25">
      <c r="D59" s="3"/>
    </row>
    <row r="60" spans="4:43" x14ac:dyDescent="0.25">
      <c r="D60" s="3"/>
    </row>
    <row r="61" spans="4:43" x14ac:dyDescent="0.25">
      <c r="D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</row>
    <row r="62" spans="4:43" x14ac:dyDescent="0.25">
      <c r="D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</row>
    <row r="63" spans="4:43" x14ac:dyDescent="0.25">
      <c r="D63" s="3"/>
    </row>
    <row r="64" spans="4:43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7" x14ac:dyDescent="0.25">
      <c r="D81" s="3"/>
    </row>
    <row r="82" spans="4:7" x14ac:dyDescent="0.25">
      <c r="D82" s="3"/>
    </row>
    <row r="83" spans="4:7" x14ac:dyDescent="0.25">
      <c r="D83" s="3"/>
    </row>
    <row r="84" spans="4:7" x14ac:dyDescent="0.25">
      <c r="D84" s="3"/>
    </row>
    <row r="85" spans="4:7" x14ac:dyDescent="0.25">
      <c r="D85" s="3"/>
    </row>
    <row r="86" spans="4:7" x14ac:dyDescent="0.25">
      <c r="D86" s="3"/>
    </row>
    <row r="87" spans="4:7" x14ac:dyDescent="0.25">
      <c r="D87" s="3"/>
    </row>
    <row r="88" spans="4:7" x14ac:dyDescent="0.25">
      <c r="D88" s="3"/>
    </row>
    <row r="89" spans="4:7" x14ac:dyDescent="0.25">
      <c r="D89" s="3"/>
    </row>
    <row r="90" spans="4:7" x14ac:dyDescent="0.25">
      <c r="D90" s="3"/>
    </row>
    <row r="91" spans="4:7" x14ac:dyDescent="0.25">
      <c r="D91" s="3"/>
    </row>
    <row r="92" spans="4:7" x14ac:dyDescent="0.25">
      <c r="D92" s="3"/>
    </row>
    <row r="93" spans="4:7" x14ac:dyDescent="0.25">
      <c r="D93" s="3"/>
    </row>
    <row r="94" spans="4:7" x14ac:dyDescent="0.25">
      <c r="D94" s="3"/>
    </row>
    <row r="95" spans="4:7" x14ac:dyDescent="0.25">
      <c r="D95" s="3"/>
    </row>
    <row r="96" spans="4:7" x14ac:dyDescent="0.25">
      <c r="F96" s="3"/>
      <c r="G96" s="3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6"/>
  <sheetViews>
    <sheetView tabSelected="1" workbookViewId="0">
      <selection activeCell="H4" sqref="H4"/>
    </sheetView>
  </sheetViews>
  <sheetFormatPr defaultColWidth="9.140625" defaultRowHeight="15" x14ac:dyDescent="0.25"/>
  <cols>
    <col min="1" max="4" width="9.140625" style="2"/>
    <col min="5" max="6" width="13.7109375" style="2" customWidth="1"/>
    <col min="7" max="7" width="8.7109375" style="2" customWidth="1"/>
    <col min="8" max="8" width="8.85546875" style="2" customWidth="1"/>
    <col min="9" max="9" width="9.140625" style="2"/>
    <col min="10" max="10" width="13.7109375" style="2" customWidth="1"/>
    <col min="11" max="11" width="9.140625" style="2"/>
    <col min="12" max="12" width="13.7109375" style="2" customWidth="1"/>
    <col min="13" max="16384" width="9.140625" style="2"/>
  </cols>
  <sheetData>
    <row r="1" spans="1:24" x14ac:dyDescent="0.25">
      <c r="A1" s="2" t="s">
        <v>0</v>
      </c>
      <c r="H1" s="2" t="s">
        <v>35</v>
      </c>
      <c r="I1" s="2">
        <f>T3</f>
        <v>0.13657227201412764</v>
      </c>
      <c r="J1" s="12" t="s">
        <v>37</v>
      </c>
      <c r="K1" s="2">
        <f>T4</f>
        <v>1.1254208264358844E-2</v>
      </c>
      <c r="L1" s="12"/>
    </row>
    <row r="2" spans="1:24" x14ac:dyDescent="0.25">
      <c r="A2" s="2" t="s">
        <v>3</v>
      </c>
      <c r="H2" s="2" t="s">
        <v>36</v>
      </c>
      <c r="I2" s="2">
        <f>U3/(1-H4)</f>
        <v>-11.5606150759305</v>
      </c>
      <c r="J2" s="12" t="s">
        <v>38</v>
      </c>
      <c r="K2" s="2">
        <f>U4/(1-H3)</f>
        <v>0.67227014907408777</v>
      </c>
      <c r="L2" s="12"/>
      <c r="T2" s="7" t="s">
        <v>34</v>
      </c>
      <c r="W2" s="8" t="s">
        <v>12</v>
      </c>
      <c r="X2" s="9"/>
    </row>
    <row r="3" spans="1:24" x14ac:dyDescent="0.25">
      <c r="A3" s="2" t="s">
        <v>4</v>
      </c>
      <c r="G3" s="15" t="s">
        <v>42</v>
      </c>
      <c r="H3" s="10">
        <v>0.13639999999999999</v>
      </c>
      <c r="T3" s="2">
        <f t="array" ref="T3:U7">LINEST(H10:H47,G10:G47,TRUE,TRUE)</f>
        <v>0.13657227201412764</v>
      </c>
      <c r="U3" s="2">
        <v>-7.056838791246312</v>
      </c>
      <c r="W3" s="9" t="s">
        <v>14</v>
      </c>
      <c r="X3" s="9" t="s">
        <v>15</v>
      </c>
    </row>
    <row r="4" spans="1:24" x14ac:dyDescent="0.25">
      <c r="A4" s="2" t="s">
        <v>69</v>
      </c>
      <c r="G4" s="15" t="s">
        <v>41</v>
      </c>
      <c r="H4" s="10">
        <f>CORREL(D9:D46,D10:D47)</f>
        <v>0.38957929617959225</v>
      </c>
      <c r="K4" s="10">
        <f>CORREL(I10:I46,I11:I47)</f>
        <v>-0.24704950930384706</v>
      </c>
      <c r="T4" s="2">
        <v>1.1254208264358844E-2</v>
      </c>
      <c r="U4" s="2">
        <v>0.58057250074038225</v>
      </c>
      <c r="W4" s="9" t="s">
        <v>13</v>
      </c>
      <c r="X4" s="9" t="s">
        <v>16</v>
      </c>
    </row>
    <row r="5" spans="1:24" x14ac:dyDescent="0.25">
      <c r="A5" s="12" t="s">
        <v>24</v>
      </c>
      <c r="B5" s="2">
        <f>COUNT(C9:C47)</f>
        <v>39</v>
      </c>
      <c r="E5" s="1" t="s">
        <v>29</v>
      </c>
      <c r="F5" s="17"/>
      <c r="G5" s="15" t="s">
        <v>40</v>
      </c>
      <c r="H5" s="1">
        <f>SUM(F10:F47)/_xlfn.VAR.S(D9:D47)/B5</f>
        <v>0.34379113741497197</v>
      </c>
      <c r="J5" s="1" t="s">
        <v>29</v>
      </c>
      <c r="L5" s="1"/>
      <c r="T5" s="2">
        <v>0.803561558516945</v>
      </c>
      <c r="U5" s="2">
        <v>0.17545047969414884</v>
      </c>
      <c r="W5" s="9" t="s">
        <v>17</v>
      </c>
      <c r="X5" s="9" t="s">
        <v>18</v>
      </c>
    </row>
    <row r="6" spans="1:24" x14ac:dyDescent="0.25">
      <c r="A6" s="12" t="s">
        <v>25</v>
      </c>
      <c r="B6" s="2">
        <f>AVERAGE(B9:B47)</f>
        <v>84.483846153846187</v>
      </c>
      <c r="C6" s="2">
        <f>AVERAGE(C9:C47)</f>
        <v>-8.3047302297248468E-4</v>
      </c>
      <c r="D6" s="2">
        <f>AVERAGE(D9:D47)</f>
        <v>5.0863871519205086E-15</v>
      </c>
      <c r="E6" s="2">
        <f>SUM(E10:E108)/_xlfn.VAR.P(D9:D108)/B5</f>
        <v>1.1160394248948542</v>
      </c>
      <c r="F6" s="17"/>
      <c r="G6" s="18" t="s">
        <v>32</v>
      </c>
      <c r="J6" s="2">
        <f>SUM(J10:J108)/_xlfn.VAR.P(I10:I108)/(B5-1)</f>
        <v>2.3584316440624793</v>
      </c>
      <c r="T6" s="2">
        <v>147.26351872988872</v>
      </c>
      <c r="U6" s="2">
        <v>36</v>
      </c>
      <c r="W6" s="9" t="s">
        <v>19</v>
      </c>
      <c r="X6" s="9" t="s">
        <v>20</v>
      </c>
    </row>
    <row r="7" spans="1:24" x14ac:dyDescent="0.25">
      <c r="A7" s="12" t="s">
        <v>26</v>
      </c>
      <c r="B7" s="2">
        <f>_xlfn.STDEV.S(B9:B47)</f>
        <v>3.3796516601758761</v>
      </c>
      <c r="C7" s="2">
        <f>_xlfn.STDEV.S(C9:C47)</f>
        <v>0.50442012895834565</v>
      </c>
      <c r="D7" s="2">
        <f>SQRT((B5-1)/(B5-2)*_xlfn.STDEV.S(D9:D47)^2)</f>
        <v>0.2073243077008344</v>
      </c>
      <c r="E7" s="13"/>
      <c r="F7" s="16"/>
      <c r="G7" s="18" t="s">
        <v>33</v>
      </c>
      <c r="H7" s="13"/>
      <c r="J7" s="13"/>
      <c r="K7" s="1"/>
      <c r="L7" s="13"/>
      <c r="T7" s="2">
        <v>4.5331938742834277</v>
      </c>
      <c r="U7" s="2">
        <v>1.1081833496966498</v>
      </c>
      <c r="W7" s="9" t="s">
        <v>21</v>
      </c>
      <c r="X7" s="9" t="s">
        <v>22</v>
      </c>
    </row>
    <row r="8" spans="1:24" x14ac:dyDescent="0.25">
      <c r="A8" s="1" t="s">
        <v>27</v>
      </c>
      <c r="B8" s="1" t="s">
        <v>1</v>
      </c>
      <c r="C8" s="1" t="s">
        <v>2</v>
      </c>
      <c r="D8" s="1" t="s">
        <v>23</v>
      </c>
      <c r="E8" s="13" t="s">
        <v>28</v>
      </c>
      <c r="F8" s="13" t="s">
        <v>39</v>
      </c>
      <c r="G8" s="14" t="s">
        <v>30</v>
      </c>
      <c r="H8" s="14" t="s">
        <v>31</v>
      </c>
      <c r="I8" s="1" t="s">
        <v>23</v>
      </c>
      <c r="J8" s="13" t="s">
        <v>28</v>
      </c>
      <c r="K8" s="1"/>
      <c r="L8" s="13"/>
    </row>
    <row r="9" spans="1:24" x14ac:dyDescent="0.25">
      <c r="A9" s="2">
        <v>1</v>
      </c>
      <c r="B9" s="2">
        <v>85.54</v>
      </c>
      <c r="C9" s="2">
        <v>0.67148939115987594</v>
      </c>
      <c r="D9" s="2">
        <f t="shared" ref="D9:D47" si="0">C9-($T$11*B9+$U$11)</f>
        <v>0.52823311429940445</v>
      </c>
    </row>
    <row r="10" spans="1:24" x14ac:dyDescent="0.25">
      <c r="A10" s="2">
        <v>2</v>
      </c>
      <c r="B10" s="2">
        <v>85.54</v>
      </c>
      <c r="C10" s="2">
        <v>0.6784706717205935</v>
      </c>
      <c r="D10" s="2">
        <f t="shared" si="0"/>
        <v>0.53521439486012201</v>
      </c>
      <c r="E10" s="2">
        <f>(D10-D9)^2</f>
        <v>4.8738278267452917E-5</v>
      </c>
      <c r="F10" s="2">
        <f>D10*D9</f>
        <v>0.28271796661483339</v>
      </c>
      <c r="G10" s="2">
        <f>B10-$H$4*B9</f>
        <v>52.215387004797684</v>
      </c>
      <c r="H10" s="2">
        <f>C10-$H$4*C9</f>
        <v>0.4168723073204661</v>
      </c>
      <c r="I10" s="2">
        <f>H10-($T$3*G10+$U$3)</f>
        <v>0.3425370612246037</v>
      </c>
      <c r="T10" s="7" t="s">
        <v>58</v>
      </c>
      <c r="W10" s="8" t="s">
        <v>12</v>
      </c>
      <c r="X10" s="9"/>
    </row>
    <row r="11" spans="1:24" x14ac:dyDescent="0.25">
      <c r="A11" s="2">
        <v>3</v>
      </c>
      <c r="B11" s="2">
        <v>85.63</v>
      </c>
      <c r="C11" s="2">
        <v>0.77812245463840868</v>
      </c>
      <c r="D11" s="2">
        <f t="shared" si="0"/>
        <v>0.62258784585050742</v>
      </c>
      <c r="E11" s="2">
        <f t="shared" ref="E11:E47" si="1">(D11-D10)^2</f>
        <v>7.6341199379692803E-3</v>
      </c>
      <c r="F11" s="2">
        <f t="shared" ref="F11:F47" si="2">D11*D10</f>
        <v>0.33321797716414625</v>
      </c>
      <c r="G11" s="2">
        <f t="shared" ref="G11:G47" si="3">B11-$H$4*B10</f>
        <v>52.305387004797673</v>
      </c>
      <c r="H11" s="2">
        <f t="shared" ref="H11:H47" si="4">C11-$H$4*C10</f>
        <v>0.51380432787100472</v>
      </c>
      <c r="I11" s="2">
        <f t="shared" ref="I11:I47" si="5">H11-($T$3*G11+$U$3)</f>
        <v>0.42717757729387196</v>
      </c>
      <c r="J11" s="2">
        <f t="shared" ref="J11:J47" si="6">(I11-I10)^2</f>
        <v>7.1640169604720583E-3</v>
      </c>
      <c r="T11" s="2">
        <f t="array" ref="T11:U15">LINEST(C9:C47,B9:B47,TRUE,TRUE)</f>
        <v>0.13642591030479387</v>
      </c>
      <c r="U11" s="2">
        <v>-11.526616090611597</v>
      </c>
      <c r="W11" s="9" t="s">
        <v>14</v>
      </c>
      <c r="X11" s="9" t="s">
        <v>15</v>
      </c>
    </row>
    <row r="12" spans="1:24" x14ac:dyDescent="0.25">
      <c r="A12" s="2">
        <v>4</v>
      </c>
      <c r="B12" s="2">
        <v>85.08</v>
      </c>
      <c r="C12" s="2">
        <v>-0.27332329994638033</v>
      </c>
      <c r="D12" s="2">
        <f t="shared" si="0"/>
        <v>-0.35382365806664512</v>
      </c>
      <c r="E12" s="2">
        <f t="shared" si="1"/>
        <v>0.95337942498175565</v>
      </c>
      <c r="F12" s="2">
        <f t="shared" si="2"/>
        <v>-0.22028630908665908</v>
      </c>
      <c r="G12" s="2">
        <f t="shared" si="3"/>
        <v>51.720324868141518</v>
      </c>
      <c r="H12" s="2">
        <f t="shared" si="4"/>
        <v>-0.57646369816594834</v>
      </c>
      <c r="I12" s="2">
        <f t="shared" si="5"/>
        <v>-0.58318718347051024</v>
      </c>
      <c r="J12" s="2">
        <f t="shared" si="6"/>
        <v>1.0208369497944674</v>
      </c>
      <c r="T12" s="2">
        <v>9.9514527566520374E-3</v>
      </c>
      <c r="U12" s="2">
        <v>0.84139220762161027</v>
      </c>
      <c r="W12" s="9" t="s">
        <v>13</v>
      </c>
      <c r="X12" s="9" t="s">
        <v>16</v>
      </c>
    </row>
    <row r="13" spans="1:24" x14ac:dyDescent="0.25">
      <c r="A13" s="2">
        <v>5</v>
      </c>
      <c r="B13" s="2">
        <v>84.5</v>
      </c>
      <c r="C13" s="2">
        <v>0.12977350198120882</v>
      </c>
      <c r="D13" s="2">
        <f t="shared" si="0"/>
        <v>0.12840017183772376</v>
      </c>
      <c r="E13" s="2">
        <f t="shared" si="1"/>
        <v>0.23253982212763766</v>
      </c>
      <c r="F13" s="2">
        <f t="shared" si="2"/>
        <v>-4.5431018496009244E-2</v>
      </c>
      <c r="G13" s="2">
        <f t="shared" si="3"/>
        <v>51.35459348104029</v>
      </c>
      <c r="H13" s="2">
        <f t="shared" si="4"/>
        <v>0.23625460080380326</v>
      </c>
      <c r="I13" s="2">
        <f t="shared" si="5"/>
        <v>0.27947988198253471</v>
      </c>
      <c r="J13" s="2">
        <f t="shared" si="6"/>
        <v>0.74419446581736814</v>
      </c>
      <c r="T13" s="2">
        <v>0.83551217519808063</v>
      </c>
      <c r="U13" s="2">
        <v>0.2073243077008344</v>
      </c>
      <c r="W13" s="9" t="s">
        <v>17</v>
      </c>
      <c r="X13" s="9" t="s">
        <v>18</v>
      </c>
    </row>
    <row r="14" spans="1:24" x14ac:dyDescent="0.25">
      <c r="A14" s="2">
        <v>6</v>
      </c>
      <c r="B14" s="2">
        <v>84.57</v>
      </c>
      <c r="C14" s="2">
        <v>8.5845932829939048E-2</v>
      </c>
      <c r="D14" s="2">
        <f t="shared" si="0"/>
        <v>7.4922788965120307E-2</v>
      </c>
      <c r="E14" s="2">
        <f t="shared" si="1"/>
        <v>2.8598304789030208E-3</v>
      </c>
      <c r="F14" s="2">
        <f t="shared" si="2"/>
        <v>9.6200989776829612E-3</v>
      </c>
      <c r="G14" s="2">
        <f t="shared" si="3"/>
        <v>51.650549472824451</v>
      </c>
      <c r="H14" s="2">
        <f t="shared" si="4"/>
        <v>3.5288863265338796E-2</v>
      </c>
      <c r="I14" s="2">
        <f t="shared" si="5"/>
        <v>3.8094762229913079E-2</v>
      </c>
      <c r="J14" s="2">
        <f t="shared" si="6"/>
        <v>5.8266776037987474E-2</v>
      </c>
      <c r="T14" s="2">
        <v>187.94066077265239</v>
      </c>
      <c r="U14" s="2">
        <v>37</v>
      </c>
      <c r="W14" s="9" t="s">
        <v>19</v>
      </c>
      <c r="X14" s="9" t="s">
        <v>20</v>
      </c>
    </row>
    <row r="15" spans="1:24" x14ac:dyDescent="0.25">
      <c r="A15" s="2">
        <v>7</v>
      </c>
      <c r="B15" s="2">
        <v>89.08</v>
      </c>
      <c r="C15" s="2">
        <v>0.54365647814155393</v>
      </c>
      <c r="D15" s="2">
        <f t="shared" si="0"/>
        <v>-8.2547521197885998E-2</v>
      </c>
      <c r="E15" s="2">
        <f t="shared" si="1"/>
        <v>2.4796898582833408E-2</v>
      </c>
      <c r="F15" s="2">
        <f t="shared" si="2"/>
        <v>-6.1846905103030078E-3</v>
      </c>
      <c r="G15" s="2">
        <f t="shared" si="3"/>
        <v>56.133278922091883</v>
      </c>
      <c r="H15" s="2">
        <f t="shared" si="4"/>
        <v>0.51021268004978571</v>
      </c>
      <c r="I15" s="2">
        <f t="shared" si="5"/>
        <v>-9.919796669673242E-2</v>
      </c>
      <c r="J15" s="2">
        <f t="shared" si="6"/>
        <v>1.8849293416125366E-2</v>
      </c>
      <c r="T15" s="2">
        <v>8.0783226900831266</v>
      </c>
      <c r="U15" s="2">
        <v>1.59038463685432</v>
      </c>
      <c r="W15" s="9" t="s">
        <v>21</v>
      </c>
      <c r="X15" s="9" t="s">
        <v>22</v>
      </c>
    </row>
    <row r="16" spans="1:24" x14ac:dyDescent="0.25">
      <c r="A16" s="2">
        <v>8</v>
      </c>
      <c r="B16" s="2">
        <v>89.27</v>
      </c>
      <c r="C16" s="2">
        <v>0.56518658070760353</v>
      </c>
      <c r="D16" s="2">
        <f t="shared" si="0"/>
        <v>-8.693834158974667E-2</v>
      </c>
      <c r="E16" s="2">
        <f t="shared" si="1"/>
        <v>1.927930371357951E-5</v>
      </c>
      <c r="F16" s="2">
        <f t="shared" si="2"/>
        <v>7.1765445952886673E-3</v>
      </c>
      <c r="G16" s="2">
        <f t="shared" si="3"/>
        <v>54.566276296321917</v>
      </c>
      <c r="H16" s="2">
        <f t="shared" si="4"/>
        <v>0.35338927258974107</v>
      </c>
      <c r="I16" s="2">
        <f t="shared" si="5"/>
        <v>-4.2012265303268737E-2</v>
      </c>
      <c r="J16" s="2">
        <f t="shared" si="6"/>
        <v>3.2702044438623944E-3</v>
      </c>
      <c r="T16" s="10"/>
      <c r="U16" s="11"/>
    </row>
    <row r="17" spans="1:39" x14ac:dyDescent="0.25">
      <c r="A17" s="2">
        <v>9</v>
      </c>
      <c r="B17" s="2">
        <v>89.34</v>
      </c>
      <c r="C17" s="2">
        <v>0.6508005192557319</v>
      </c>
      <c r="D17" s="2">
        <f t="shared" si="0"/>
        <v>-1.0874216762955524E-2</v>
      </c>
      <c r="E17" s="2">
        <f t="shared" si="1"/>
        <v>5.7857510856656651E-3</v>
      </c>
      <c r="F17" s="2">
        <f t="shared" si="2"/>
        <v>9.4538637145877671E-4</v>
      </c>
      <c r="G17" s="2">
        <f t="shared" si="3"/>
        <v>54.562256230047808</v>
      </c>
      <c r="H17" s="2">
        <f t="shared" si="4"/>
        <v>0.4306155289335134</v>
      </c>
      <c r="I17" s="2">
        <f t="shared" si="5"/>
        <v>3.5763020625205755E-2</v>
      </c>
      <c r="J17" s="2">
        <f t="shared" si="6"/>
        <v>6.0489951012559625E-3</v>
      </c>
    </row>
    <row r="18" spans="1:39" x14ac:dyDescent="0.25">
      <c r="A18" s="2">
        <v>10</v>
      </c>
      <c r="B18" s="2">
        <v>89.82</v>
      </c>
      <c r="C18" s="2">
        <v>0.78296273097400559</v>
      </c>
      <c r="D18" s="2">
        <f t="shared" si="0"/>
        <v>5.5803558009018928E-2</v>
      </c>
      <c r="E18" s="2">
        <f t="shared" si="1"/>
        <v>4.445925648542153E-3</v>
      </c>
      <c r="F18" s="2">
        <f t="shared" si="2"/>
        <v>-6.0681998593423462E-4</v>
      </c>
      <c r="G18" s="2">
        <f t="shared" si="3"/>
        <v>55.014985679315217</v>
      </c>
      <c r="H18" s="2">
        <f t="shared" si="4"/>
        <v>0.52942432272904438</v>
      </c>
      <c r="I18" s="2">
        <f t="shared" si="5"/>
        <v>7.2741524926582257E-2</v>
      </c>
      <c r="J18" s="2">
        <f t="shared" si="6"/>
        <v>1.3674097803669206E-3</v>
      </c>
    </row>
    <row r="19" spans="1:39" x14ac:dyDescent="0.25">
      <c r="A19" s="2">
        <v>11</v>
      </c>
      <c r="B19" s="2">
        <v>90.38</v>
      </c>
      <c r="C19" s="2">
        <v>0.79835089006516957</v>
      </c>
      <c r="D19" s="2">
        <f t="shared" si="0"/>
        <v>-5.2067926705025025E-3</v>
      </c>
      <c r="E19" s="2">
        <f t="shared" si="1"/>
        <v>3.7222628900381812E-3</v>
      </c>
      <c r="F19" s="2">
        <f t="shared" si="2"/>
        <v>-2.9055755682932098E-4</v>
      </c>
      <c r="G19" s="2">
        <f t="shared" si="3"/>
        <v>55.387987617149022</v>
      </c>
      <c r="H19" s="2">
        <f t="shared" si="4"/>
        <v>0.49332482039746506</v>
      </c>
      <c r="I19" s="2">
        <f t="shared" si="5"/>
        <v>-1.4299699520632703E-2</v>
      </c>
      <c r="J19" s="2">
        <f t="shared" si="6"/>
        <v>7.576174753270451E-3</v>
      </c>
    </row>
    <row r="20" spans="1:39" x14ac:dyDescent="0.25">
      <c r="A20" s="2">
        <v>12</v>
      </c>
      <c r="B20" s="2">
        <v>90.86</v>
      </c>
      <c r="C20" s="2">
        <v>0.8479512128271971</v>
      </c>
      <c r="D20" s="2">
        <f t="shared" si="0"/>
        <v>-2.1090906854775993E-2</v>
      </c>
      <c r="E20" s="2">
        <f t="shared" si="1"/>
        <v>2.5230508341903826E-4</v>
      </c>
      <c r="F20" s="2">
        <f t="shared" si="2"/>
        <v>1.0981597922569862E-4</v>
      </c>
      <c r="G20" s="2">
        <f t="shared" si="3"/>
        <v>55.649823211288457</v>
      </c>
      <c r="H20" s="2">
        <f t="shared" si="4"/>
        <v>0.53693023497125725</v>
      </c>
      <c r="I20" s="2">
        <f t="shared" si="5"/>
        <v>-6.4537669326318881E-3</v>
      </c>
      <c r="J20" s="2">
        <f t="shared" si="6"/>
        <v>6.1558658175453167E-5</v>
      </c>
    </row>
    <row r="21" spans="1:39" x14ac:dyDescent="0.25">
      <c r="A21" s="2">
        <v>13</v>
      </c>
      <c r="B21" s="2">
        <v>80.25</v>
      </c>
      <c r="C21" s="2">
        <v>-0.89470061940811785</v>
      </c>
      <c r="D21" s="2">
        <f t="shared" si="0"/>
        <v>-0.31626383075622921</v>
      </c>
      <c r="E21" s="2">
        <f t="shared" si="1"/>
        <v>8.7127055004533091E-2</v>
      </c>
      <c r="F21" s="2">
        <f t="shared" si="2"/>
        <v>6.6702909960142691E-3</v>
      </c>
      <c r="G21" s="2">
        <f t="shared" si="3"/>
        <v>44.852825149122246</v>
      </c>
      <c r="H21" s="2">
        <f t="shared" si="4"/>
        <v>-1.2250448560959688</v>
      </c>
      <c r="I21" s="2">
        <f t="shared" si="5"/>
        <v>-0.29385830171768568</v>
      </c>
      <c r="J21" s="2">
        <f t="shared" si="6"/>
        <v>8.2601366615013189E-2</v>
      </c>
    </row>
    <row r="22" spans="1:39" x14ac:dyDescent="0.25">
      <c r="A22" s="2">
        <v>14</v>
      </c>
      <c r="B22" s="2">
        <v>80.02</v>
      </c>
      <c r="C22" s="2">
        <v>-0.71879382889199261</v>
      </c>
      <c r="D22" s="2">
        <f t="shared" si="0"/>
        <v>-0.10897908086999974</v>
      </c>
      <c r="E22" s="2">
        <f t="shared" si="1"/>
        <v>4.2966967535396708E-2</v>
      </c>
      <c r="F22" s="2">
        <f t="shared" si="2"/>
        <v>3.4466141588239019E-2</v>
      </c>
      <c r="G22" s="2">
        <f t="shared" si="3"/>
        <v>48.756261481587714</v>
      </c>
      <c r="H22" s="2">
        <f t="shared" si="4"/>
        <v>-0.37023699129153281</v>
      </c>
      <c r="I22" s="2">
        <f t="shared" si="5"/>
        <v>2.7848394499447704E-2</v>
      </c>
      <c r="J22" s="2">
        <f t="shared" si="6"/>
        <v>0.10349519839094294</v>
      </c>
    </row>
    <row r="23" spans="1:39" x14ac:dyDescent="0.25">
      <c r="A23" s="2">
        <v>15</v>
      </c>
      <c r="B23" s="2">
        <v>80.13</v>
      </c>
      <c r="C23" s="2">
        <v>-0.69935328620845749</v>
      </c>
      <c r="D23" s="2">
        <f t="shared" si="0"/>
        <v>-0.10454538831999227</v>
      </c>
      <c r="E23" s="2">
        <f t="shared" si="1"/>
        <v>1.9657629627991768E-5</v>
      </c>
      <c r="F23" s="2">
        <f t="shared" si="2"/>
        <v>1.1393260328309965E-2</v>
      </c>
      <c r="G23" s="2">
        <f t="shared" si="3"/>
        <v>48.955864719709027</v>
      </c>
      <c r="H23" s="2">
        <f t="shared" si="4"/>
        <v>-0.41932609225048073</v>
      </c>
      <c r="I23" s="2">
        <f t="shared" si="5"/>
        <v>-4.8500974191104274E-2</v>
      </c>
      <c r="J23" s="2">
        <f t="shared" si="6"/>
        <v>5.8292260994458386E-3</v>
      </c>
    </row>
    <row r="24" spans="1:39" x14ac:dyDescent="0.25">
      <c r="A24" s="2">
        <v>16</v>
      </c>
      <c r="B24" s="2">
        <v>80.69</v>
      </c>
      <c r="C24" s="2">
        <v>-0.69569011489795041</v>
      </c>
      <c r="D24" s="2">
        <f t="shared" si="0"/>
        <v>-0.17728072678017059</v>
      </c>
      <c r="E24" s="2">
        <f t="shared" si="1"/>
        <v>5.2904294609166956E-3</v>
      </c>
      <c r="F24" s="2">
        <f t="shared" si="2"/>
        <v>1.853388242288339E-2</v>
      </c>
      <c r="G24" s="2">
        <f t="shared" si="3"/>
        <v>49.473010997129272</v>
      </c>
      <c r="H24" s="2">
        <f t="shared" si="4"/>
        <v>-0.42323655387597459</v>
      </c>
      <c r="I24" s="2">
        <f t="shared" si="5"/>
        <v>-0.12303927788752933</v>
      </c>
      <c r="J24" s="2">
        <f t="shared" si="6"/>
        <v>5.5559587179404932E-3</v>
      </c>
    </row>
    <row r="25" spans="1:39" x14ac:dyDescent="0.25">
      <c r="A25" s="2">
        <v>17</v>
      </c>
      <c r="B25" s="2">
        <v>80.67</v>
      </c>
      <c r="C25" s="2">
        <v>-0.46502424062530812</v>
      </c>
      <c r="D25" s="2">
        <f t="shared" si="0"/>
        <v>5.6113665698567794E-2</v>
      </c>
      <c r="E25" s="2">
        <f t="shared" si="1"/>
        <v>5.4472942440519374E-2</v>
      </c>
      <c r="F25" s="2">
        <f t="shared" si="2"/>
        <v>-9.9478714373416269E-3</v>
      </c>
      <c r="G25" s="2">
        <f t="shared" si="3"/>
        <v>49.234846591268706</v>
      </c>
      <c r="H25" s="2">
        <f t="shared" si="4"/>
        <v>-0.19399777530426493</v>
      </c>
      <c r="I25" s="2">
        <f t="shared" si="5"/>
        <v>0.13872615470545197</v>
      </c>
      <c r="J25" s="2">
        <f t="shared" si="6"/>
        <v>6.8521141700590635E-2</v>
      </c>
    </row>
    <row r="26" spans="1:39" x14ac:dyDescent="0.25">
      <c r="A26" s="2">
        <v>18</v>
      </c>
      <c r="B26" s="2">
        <v>80.69</v>
      </c>
      <c r="C26" s="2">
        <v>-0.39390181632504306</v>
      </c>
      <c r="D26" s="2">
        <f t="shared" si="0"/>
        <v>0.12450757179273675</v>
      </c>
      <c r="E26" s="2">
        <f t="shared" si="1"/>
        <v>4.6777263908180013E-3</v>
      </c>
      <c r="F26" s="2">
        <f t="shared" si="2"/>
        <v>6.9865762605180589E-3</v>
      </c>
      <c r="G26" s="2">
        <f t="shared" si="3"/>
        <v>49.262638177192287</v>
      </c>
      <c r="H26" s="2">
        <f t="shared" si="4"/>
        <v>-0.21273799995578618</v>
      </c>
      <c r="I26" s="2">
        <f t="shared" si="5"/>
        <v>0.11619037002147187</v>
      </c>
      <c r="J26" s="2">
        <f t="shared" si="6"/>
        <v>5.0786159132271201E-4</v>
      </c>
    </row>
    <row r="27" spans="1:39" x14ac:dyDescent="0.25">
      <c r="A27" s="2">
        <v>19</v>
      </c>
      <c r="B27" s="2">
        <v>80.739999999999995</v>
      </c>
      <c r="C27" s="2">
        <v>-0.63464625262377905</v>
      </c>
      <c r="D27" s="2">
        <f t="shared" si="0"/>
        <v>-0.12305816002123859</v>
      </c>
      <c r="E27" s="2">
        <f t="shared" si="1"/>
        <v>6.1288791568589164E-2</v>
      </c>
      <c r="F27" s="2">
        <f t="shared" si="2"/>
        <v>-1.5321672693526451E-2</v>
      </c>
      <c r="G27" s="2">
        <f t="shared" si="3"/>
        <v>49.304846591268699</v>
      </c>
      <c r="H27" s="2">
        <f t="shared" si="4"/>
        <v>-0.48119026025600575</v>
      </c>
      <c r="I27" s="2">
        <f t="shared" si="5"/>
        <v>-0.15802638928727653</v>
      </c>
      <c r="J27" s="2">
        <f t="shared" si="6"/>
        <v>7.5194831085792044E-2</v>
      </c>
    </row>
    <row r="28" spans="1:39" x14ac:dyDescent="0.25">
      <c r="A28" s="2">
        <v>20</v>
      </c>
      <c r="B28" s="2">
        <v>80.709999999999994</v>
      </c>
      <c r="C28" s="2">
        <v>-0.36718218072171743</v>
      </c>
      <c r="D28" s="2">
        <f t="shared" si="0"/>
        <v>0.14849868918996806</v>
      </c>
      <c r="E28" s="2">
        <f t="shared" si="1"/>
        <v>7.3743122353518029E-2</v>
      </c>
      <c r="F28" s="2">
        <f t="shared" si="2"/>
        <v>-1.8273975457283265E-2</v>
      </c>
      <c r="G28" s="2">
        <f t="shared" si="3"/>
        <v>49.255367626459716</v>
      </c>
      <c r="H28" s="2">
        <f t="shared" si="4"/>
        <v>-0.11993714030152988</v>
      </c>
      <c r="I28" s="2">
        <f t="shared" si="5"/>
        <v>0.20998418530806953</v>
      </c>
      <c r="J28" s="2">
        <f t="shared" si="6"/>
        <v>0.13543178301399675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9" x14ac:dyDescent="0.25">
      <c r="A29" s="2">
        <v>21</v>
      </c>
      <c r="B29" s="2">
        <v>80.64</v>
      </c>
      <c r="C29" s="2">
        <v>-0.31615554852987948</v>
      </c>
      <c r="D29" s="2">
        <f t="shared" si="0"/>
        <v>0.20907513510313969</v>
      </c>
      <c r="E29" s="2">
        <f t="shared" si="1"/>
        <v>3.6695057994714075E-3</v>
      </c>
      <c r="F29" s="2">
        <f t="shared" si="2"/>
        <v>3.1047383505031719E-2</v>
      </c>
      <c r="G29" s="2">
        <f t="shared" si="3"/>
        <v>49.197055005345113</v>
      </c>
      <c r="H29" s="2">
        <f t="shared" si="4"/>
        <v>-0.17310897299462497</v>
      </c>
      <c r="I29" s="2">
        <f t="shared" si="5"/>
        <v>0.16477623976769479</v>
      </c>
      <c r="J29" s="2">
        <f t="shared" si="6"/>
        <v>2.0437583399814888E-3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x14ac:dyDescent="0.25">
      <c r="A30" s="2">
        <v>22</v>
      </c>
      <c r="B30" s="2">
        <v>86.97</v>
      </c>
      <c r="C30" s="2">
        <v>0.28895768833848645</v>
      </c>
      <c r="D30" s="2">
        <f t="shared" si="0"/>
        <v>-4.9387640257839149E-2</v>
      </c>
      <c r="E30" s="2">
        <f t="shared" si="1"/>
        <v>6.6803006247299804E-2</v>
      </c>
      <c r="F30" s="2">
        <f t="shared" si="2"/>
        <v>-1.0325727559332981E-2</v>
      </c>
      <c r="G30" s="2">
        <f t="shared" si="3"/>
        <v>55.554325556077679</v>
      </c>
      <c r="H30" s="2">
        <f t="shared" si="4"/>
        <v>0.41212534441802984</v>
      </c>
      <c r="I30" s="2">
        <f t="shared" si="5"/>
        <v>-0.11821632574170138</v>
      </c>
      <c r="J30" s="2">
        <f t="shared" si="6"/>
        <v>8.0084792133589877E-2</v>
      </c>
    </row>
    <row r="31" spans="1:39" x14ac:dyDescent="0.25">
      <c r="A31" s="2">
        <v>23</v>
      </c>
      <c r="B31" s="2">
        <v>87.77</v>
      </c>
      <c r="C31" s="2">
        <v>0.3409281442703655</v>
      </c>
      <c r="D31" s="2">
        <f t="shared" si="0"/>
        <v>-0.10655791256979513</v>
      </c>
      <c r="E31" s="2">
        <f t="shared" si="1"/>
        <v>3.2684400362232007E-3</v>
      </c>
      <c r="F31" s="2">
        <f t="shared" si="2"/>
        <v>5.2626438526233183E-3</v>
      </c>
      <c r="G31" s="2">
        <f t="shared" si="3"/>
        <v>53.888288611260862</v>
      </c>
      <c r="H31" s="2">
        <f t="shared" si="4"/>
        <v>0.22835621142177598</v>
      </c>
      <c r="I31" s="2">
        <f t="shared" si="5"/>
        <v>-7.4451007924847157E-2</v>
      </c>
      <c r="J31" s="2">
        <f t="shared" si="6"/>
        <v>1.9154030436102575E-3</v>
      </c>
    </row>
    <row r="32" spans="1:39" x14ac:dyDescent="0.25">
      <c r="A32" s="2">
        <v>24</v>
      </c>
      <c r="B32" s="2">
        <v>87.91</v>
      </c>
      <c r="C32" s="2">
        <v>0.3281561725057317</v>
      </c>
      <c r="D32" s="2">
        <f t="shared" si="0"/>
        <v>-0.13842951177709983</v>
      </c>
      <c r="E32" s="2">
        <f t="shared" si="1"/>
        <v>1.0157988360310656E-3</v>
      </c>
      <c r="F32" s="2">
        <f t="shared" si="2"/>
        <v>1.475075981302363E-2</v>
      </c>
      <c r="G32" s="2">
        <f t="shared" si="3"/>
        <v>53.716625174317187</v>
      </c>
      <c r="H32" s="2">
        <f t="shared" si="4"/>
        <v>0.19533762601306823</v>
      </c>
      <c r="I32" s="2">
        <f t="shared" si="5"/>
        <v>-8.4025127728402677E-2</v>
      </c>
      <c r="J32" s="2">
        <f t="shared" si="6"/>
        <v>9.1663770012833978E-5</v>
      </c>
    </row>
    <row r="33" spans="1:10" x14ac:dyDescent="0.25">
      <c r="A33" s="2">
        <v>25</v>
      </c>
      <c r="B33" s="2">
        <v>88.05</v>
      </c>
      <c r="C33" s="2">
        <v>0.21045381495370452</v>
      </c>
      <c r="D33" s="2">
        <f t="shared" si="0"/>
        <v>-0.27523149677179792</v>
      </c>
      <c r="E33" s="2">
        <f t="shared" si="1"/>
        <v>1.8714783098489601E-2</v>
      </c>
      <c r="F33" s="2">
        <f t="shared" si="2"/>
        <v>3.8100161723800416E-2</v>
      </c>
      <c r="G33" s="2">
        <f t="shared" si="3"/>
        <v>53.802084072852047</v>
      </c>
      <c r="H33" s="2">
        <f t="shared" si="4"/>
        <v>8.2610964231932704E-2</v>
      </c>
      <c r="I33" s="2">
        <f t="shared" si="5"/>
        <v>-0.20842310544626896</v>
      </c>
      <c r="J33" s="2">
        <f t="shared" si="6"/>
        <v>1.5474856860294758E-2</v>
      </c>
    </row>
    <row r="34" spans="1:10" x14ac:dyDescent="0.25">
      <c r="A34" s="2">
        <v>26</v>
      </c>
      <c r="B34" s="2">
        <v>88.44</v>
      </c>
      <c r="C34" s="2">
        <v>0.43064197905599899</v>
      </c>
      <c r="D34" s="2">
        <f t="shared" si="0"/>
        <v>-0.10824943768837292</v>
      </c>
      <c r="E34" s="2">
        <f t="shared" si="1"/>
        <v>2.7883008055740441E-2</v>
      </c>
      <c r="F34" s="2">
        <f t="shared" si="2"/>
        <v>2.9793654759676352E-2</v>
      </c>
      <c r="G34" s="2">
        <f t="shared" si="3"/>
        <v>54.1375429713869</v>
      </c>
      <c r="H34" s="2">
        <f t="shared" si="4"/>
        <v>0.34865352994802462</v>
      </c>
      <c r="I34" s="2">
        <f t="shared" si="5"/>
        <v>1.1805076329561126E-2</v>
      </c>
      <c r="J34" s="2">
        <f t="shared" si="6"/>
        <v>4.8500452048288061E-2</v>
      </c>
    </row>
    <row r="35" spans="1:10" x14ac:dyDescent="0.25">
      <c r="A35" s="2">
        <v>27</v>
      </c>
      <c r="B35" s="2">
        <v>88.97</v>
      </c>
      <c r="C35" s="2">
        <v>0.52099006921458313</v>
      </c>
      <c r="D35" s="2">
        <f t="shared" si="0"/>
        <v>-9.020707999133093E-2</v>
      </c>
      <c r="E35" s="2">
        <f t="shared" si="1"/>
        <v>3.2552667126801028E-4</v>
      </c>
      <c r="F35" s="2">
        <f t="shared" si="2"/>
        <v>9.7648656845716487E-3</v>
      </c>
      <c r="G35" s="2">
        <f t="shared" si="3"/>
        <v>54.515607045876862</v>
      </c>
      <c r="H35" s="2">
        <f t="shared" si="4"/>
        <v>0.35322087010856035</v>
      </c>
      <c r="I35" s="2">
        <f t="shared" si="5"/>
        <v>-3.5260653129915831E-2</v>
      </c>
      <c r="J35" s="2">
        <f t="shared" si="6"/>
        <v>2.2151828895526772E-3</v>
      </c>
    </row>
    <row r="36" spans="1:10" x14ac:dyDescent="0.25">
      <c r="A36" s="2">
        <v>28</v>
      </c>
      <c r="B36" s="2">
        <v>83.28</v>
      </c>
      <c r="C36" s="2">
        <v>-0.29523150221932415</v>
      </c>
      <c r="D36" s="2">
        <f t="shared" si="0"/>
        <v>-0.13016522179095968</v>
      </c>
      <c r="E36" s="2">
        <f t="shared" si="1"/>
        <v>1.5966530960792387E-3</v>
      </c>
      <c r="F36" s="2">
        <f t="shared" si="2"/>
        <v>1.1741824574186432E-2</v>
      </c>
      <c r="G36" s="2">
        <f t="shared" si="3"/>
        <v>48.619130018901679</v>
      </c>
      <c r="H36" s="2">
        <f t="shared" si="4"/>
        <v>-0.49819844670049851</v>
      </c>
      <c r="I36" s="2">
        <f t="shared" si="5"/>
        <v>-8.1384705485865405E-2</v>
      </c>
      <c r="J36" s="2">
        <f t="shared" si="6"/>
        <v>2.1274282057343777E-3</v>
      </c>
    </row>
    <row r="37" spans="1:10" x14ac:dyDescent="0.25">
      <c r="A37" s="2">
        <v>29</v>
      </c>
      <c r="B37" s="2">
        <v>83.07</v>
      </c>
      <c r="C37" s="2">
        <v>-0.24212089767848741</v>
      </c>
      <c r="D37" s="2">
        <f t="shared" si="0"/>
        <v>-4.840517608611658E-2</v>
      </c>
      <c r="E37" s="2">
        <f t="shared" si="1"/>
        <v>6.6847050736580337E-3</v>
      </c>
      <c r="F37" s="2">
        <f t="shared" si="2"/>
        <v>6.3006704810798222E-3</v>
      </c>
      <c r="G37" s="2">
        <f t="shared" si="3"/>
        <v>50.625836214163549</v>
      </c>
      <c r="H37" s="2">
        <f t="shared" si="4"/>
        <v>-0.1271048168338394</v>
      </c>
      <c r="I37" s="2">
        <f t="shared" si="5"/>
        <v>1.5648500029054657E-2</v>
      </c>
      <c r="J37" s="2">
        <f t="shared" si="6"/>
        <v>9.4154429725007132E-3</v>
      </c>
    </row>
    <row r="38" spans="1:10" x14ac:dyDescent="0.25">
      <c r="A38" s="2">
        <v>30</v>
      </c>
      <c r="B38" s="2">
        <v>82.84</v>
      </c>
      <c r="C38" s="2">
        <v>-0.16064420359110226</v>
      </c>
      <c r="D38" s="2">
        <f t="shared" si="0"/>
        <v>6.4449477371371022E-2</v>
      </c>
      <c r="E38" s="2">
        <f t="shared" si="1"/>
        <v>1.2736172807009619E-2</v>
      </c>
      <c r="F38" s="2">
        <f t="shared" si="2"/>
        <v>-3.1196883008194004E-3</v>
      </c>
      <c r="G38" s="2">
        <f t="shared" si="3"/>
        <v>50.477647866361281</v>
      </c>
      <c r="H38" s="2">
        <f t="shared" si="4"/>
        <v>-6.6318914683146074E-2</v>
      </c>
      <c r="I38" s="2">
        <f t="shared" si="5"/>
        <v>9.667282152512327E-2</v>
      </c>
      <c r="J38" s="2">
        <f t="shared" si="6"/>
        <v>6.5649406738982861E-3</v>
      </c>
    </row>
    <row r="39" spans="1:10" x14ac:dyDescent="0.25">
      <c r="A39" s="2">
        <v>31</v>
      </c>
      <c r="B39" s="2">
        <v>82.65</v>
      </c>
      <c r="C39" s="2">
        <v>-0.25370407956159935</v>
      </c>
      <c r="D39" s="2">
        <f t="shared" si="0"/>
        <v>-2.6894756412157994E-3</v>
      </c>
      <c r="E39" s="2">
        <f t="shared" si="1"/>
        <v>4.5076390116263413E-3</v>
      </c>
      <c r="F39" s="2">
        <f t="shared" si="2"/>
        <v>-1.7333529947939123E-4</v>
      </c>
      <c r="G39" s="2">
        <f t="shared" si="3"/>
        <v>50.377251104482582</v>
      </c>
      <c r="H39" s="2">
        <f t="shared" si="4"/>
        <v>-0.19112042379124661</v>
      </c>
      <c r="I39" s="2">
        <f t="shared" si="5"/>
        <v>-1.4417273710341738E-2</v>
      </c>
      <c r="J39" s="2">
        <f t="shared" si="6"/>
        <v>1.2341009259424685E-2</v>
      </c>
    </row>
    <row r="40" spans="1:10" x14ac:dyDescent="0.25">
      <c r="A40" s="2">
        <v>32</v>
      </c>
      <c r="B40" s="2">
        <v>82.77</v>
      </c>
      <c r="C40" s="2">
        <v>-0.35710662473370147</v>
      </c>
      <c r="D40" s="2">
        <f t="shared" si="0"/>
        <v>-0.12246313004989273</v>
      </c>
      <c r="E40" s="2">
        <f t="shared" si="1"/>
        <v>1.4345728290409174E-2</v>
      </c>
      <c r="F40" s="2">
        <f t="shared" si="2"/>
        <v>3.2936160521622909E-4</v>
      </c>
      <c r="G40" s="2">
        <f t="shared" si="3"/>
        <v>50.571271170756695</v>
      </c>
      <c r="H40" s="2">
        <f t="shared" si="4"/>
        <v>-0.25826876798020232</v>
      </c>
      <c r="I40" s="2">
        <f t="shared" si="5"/>
        <v>-0.10806337916668524</v>
      </c>
      <c r="J40" s="2">
        <f t="shared" si="6"/>
        <v>8.7695930671406082E-3</v>
      </c>
    </row>
    <row r="41" spans="1:10" x14ac:dyDescent="0.25">
      <c r="A41" s="2">
        <v>33</v>
      </c>
      <c r="B41" s="2">
        <v>82.77</v>
      </c>
      <c r="C41" s="2">
        <v>-0.29238578680202998</v>
      </c>
      <c r="D41" s="2">
        <f t="shared" si="0"/>
        <v>-5.7742292118221239E-2</v>
      </c>
      <c r="E41" s="2">
        <f t="shared" si="1"/>
        <v>4.188786862577688E-3</v>
      </c>
      <c r="F41" s="2">
        <f t="shared" si="2"/>
        <v>7.0713018290526237E-3</v>
      </c>
      <c r="G41" s="2">
        <f t="shared" si="3"/>
        <v>50.524521655215146</v>
      </c>
      <c r="H41" s="2">
        <f t="shared" si="4"/>
        <v>-0.15326443927720479</v>
      </c>
      <c r="I41" s="2">
        <f t="shared" si="5"/>
        <v>3.3256370893816056E-3</v>
      </c>
      <c r="J41" s="2">
        <f t="shared" si="6"/>
        <v>1.2407512942494323E-2</v>
      </c>
    </row>
    <row r="42" spans="1:10" x14ac:dyDescent="0.25">
      <c r="A42" s="2">
        <v>34</v>
      </c>
      <c r="B42" s="2">
        <v>82.65</v>
      </c>
      <c r="C42" s="2">
        <v>-0.42114935487576965</v>
      </c>
      <c r="D42" s="2">
        <f t="shared" si="0"/>
        <v>-0.1701347509553861</v>
      </c>
      <c r="E42" s="2">
        <f t="shared" si="1"/>
        <v>1.2632064803463799E-2</v>
      </c>
      <c r="F42" s="2">
        <f t="shared" si="2"/>
        <v>9.8239704891267248E-3</v>
      </c>
      <c r="G42" s="2">
        <f t="shared" si="3"/>
        <v>50.404521655215156</v>
      </c>
      <c r="H42" s="2">
        <f t="shared" si="4"/>
        <v>-0.30724190584051847</v>
      </c>
      <c r="I42" s="2">
        <f t="shared" si="5"/>
        <v>-0.13426315683223766</v>
      </c>
      <c r="J42" s="2">
        <f t="shared" si="6"/>
        <v>1.8930676212805815E-2</v>
      </c>
    </row>
    <row r="43" spans="1:10" x14ac:dyDescent="0.25">
      <c r="A43" s="2">
        <v>35</v>
      </c>
      <c r="B43" s="2">
        <v>82.35</v>
      </c>
      <c r="C43" s="2">
        <v>-0.33468482252141984</v>
      </c>
      <c r="D43" s="2">
        <f t="shared" si="0"/>
        <v>-4.2742445509596605E-2</v>
      </c>
      <c r="E43" s="2">
        <f t="shared" si="1"/>
        <v>1.622879948679333E-2</v>
      </c>
      <c r="F43" s="2">
        <f t="shared" si="2"/>
        <v>7.2719753219993794E-3</v>
      </c>
      <c r="G43" s="2">
        <f t="shared" si="3"/>
        <v>50.151271170756694</v>
      </c>
      <c r="H43" s="2">
        <f t="shared" si="4"/>
        <v>-0.17061375326242817</v>
      </c>
      <c r="I43" s="2">
        <f t="shared" si="5"/>
        <v>3.6951989797022911E-2</v>
      </c>
      <c r="J43" s="2">
        <f t="shared" si="6"/>
        <v>2.9314626435279198E-2</v>
      </c>
    </row>
    <row r="44" spans="1:10" x14ac:dyDescent="0.25">
      <c r="A44" s="2">
        <v>36</v>
      </c>
      <c r="B44" s="2">
        <v>82.65</v>
      </c>
      <c r="C44" s="2">
        <v>-0.2496595551520748</v>
      </c>
      <c r="D44" s="2">
        <f t="shared" si="0"/>
        <v>1.3550487683087475E-3</v>
      </c>
      <c r="E44" s="2">
        <f t="shared" si="1"/>
        <v>1.9445890015898954E-3</v>
      </c>
      <c r="F44" s="2">
        <f t="shared" si="2"/>
        <v>-5.7918098142282634E-5</v>
      </c>
      <c r="G44" s="2">
        <f t="shared" si="3"/>
        <v>50.568144959610585</v>
      </c>
      <c r="H44" s="2">
        <f t="shared" si="4"/>
        <v>-0.11927327755218831</v>
      </c>
      <c r="I44" s="2">
        <f t="shared" si="5"/>
        <v>3.135906502034902E-2</v>
      </c>
      <c r="J44" s="2">
        <f t="shared" si="6"/>
        <v>3.1280807557532691E-5</v>
      </c>
    </row>
    <row r="45" spans="1:10" x14ac:dyDescent="0.25">
      <c r="A45" s="2">
        <v>37</v>
      </c>
      <c r="B45" s="2">
        <v>82.38</v>
      </c>
      <c r="C45" s="2">
        <v>-0.28272047779759141</v>
      </c>
      <c r="D45" s="2">
        <f t="shared" si="0"/>
        <v>5.1291219050867976E-3</v>
      </c>
      <c r="E45" s="2">
        <f t="shared" si="1"/>
        <v>1.424362804174971E-5</v>
      </c>
      <c r="F45" s="2">
        <f t="shared" si="2"/>
        <v>6.9502103199932815E-6</v>
      </c>
      <c r="G45" s="2">
        <f t="shared" si="3"/>
        <v>50.181271170756695</v>
      </c>
      <c r="H45" s="2">
        <f t="shared" si="4"/>
        <v>-0.18545828401693601</v>
      </c>
      <c r="I45" s="2">
        <f t="shared" si="5"/>
        <v>1.8010290882091023E-2</v>
      </c>
      <c r="J45" s="2">
        <f t="shared" si="6"/>
        <v>1.7818977099422551E-4</v>
      </c>
    </row>
    <row r="46" spans="1:10" x14ac:dyDescent="0.25">
      <c r="A46" s="2">
        <v>38</v>
      </c>
      <c r="B46" s="2">
        <v>82.45</v>
      </c>
      <c r="C46" s="2">
        <v>-0.16673240345655096</v>
      </c>
      <c r="D46" s="2">
        <f t="shared" si="0"/>
        <v>0.11156738252479179</v>
      </c>
      <c r="E46" s="2">
        <f t="shared" si="1"/>
        <v>1.1329103323748242E-2</v>
      </c>
      <c r="F46" s="2">
        <f t="shared" si="2"/>
        <v>5.7224270560110753E-4</v>
      </c>
      <c r="G46" s="2">
        <f t="shared" si="3"/>
        <v>50.356457580725198</v>
      </c>
      <c r="H46" s="2">
        <f t="shared" si="4"/>
        <v>-5.6590358700607274E-2</v>
      </c>
      <c r="I46" s="2">
        <f t="shared" si="5"/>
        <v>0.12295261016302347</v>
      </c>
      <c r="J46" s="2">
        <f t="shared" si="6"/>
        <v>1.1012890376061167E-2</v>
      </c>
    </row>
    <row r="47" spans="1:10" x14ac:dyDescent="0.25">
      <c r="A47" s="2">
        <v>39</v>
      </c>
      <c r="B47" s="2">
        <v>82.75</v>
      </c>
      <c r="C47" s="2">
        <v>-0.17021578396780729</v>
      </c>
      <c r="D47" s="2">
        <f t="shared" si="0"/>
        <v>6.7156228922097549E-2</v>
      </c>
      <c r="E47" s="2">
        <f t="shared" si="1"/>
        <v>1.9723505643221011E-3</v>
      </c>
      <c r="F47" s="2">
        <f t="shared" si="2"/>
        <v>7.4924446810741433E-3</v>
      </c>
      <c r="G47" s="2">
        <f t="shared" si="3"/>
        <v>50.629187029992615</v>
      </c>
      <c r="H47" s="2">
        <f t="shared" si="4"/>
        <v>-0.10526029157887234</v>
      </c>
      <c r="I47" s="2">
        <f t="shared" si="5"/>
        <v>3.7035396753145544E-2</v>
      </c>
      <c r="J47" s="2">
        <f t="shared" si="6"/>
        <v>7.381767560118508E-3</v>
      </c>
    </row>
    <row r="59" spans="4:48" x14ac:dyDescent="0.25">
      <c r="D59" s="3"/>
    </row>
    <row r="60" spans="4:48" x14ac:dyDescent="0.25">
      <c r="D60" s="3"/>
    </row>
    <row r="61" spans="4:48" x14ac:dyDescent="0.25">
      <c r="D61" s="3"/>
      <c r="I61" s="3"/>
      <c r="K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</row>
    <row r="62" spans="4:48" x14ac:dyDescent="0.25">
      <c r="D62" s="3"/>
      <c r="I62" s="3"/>
      <c r="K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</row>
    <row r="63" spans="4:48" x14ac:dyDescent="0.25">
      <c r="D63" s="3"/>
    </row>
    <row r="64" spans="4:48" x14ac:dyDescent="0.25">
      <c r="D64" s="3"/>
    </row>
    <row r="65" spans="4:4" x14ac:dyDescent="0.25">
      <c r="D65" s="3"/>
    </row>
    <row r="66" spans="4:4" x14ac:dyDescent="0.25">
      <c r="D66" s="3"/>
    </row>
    <row r="67" spans="4:4" x14ac:dyDescent="0.25">
      <c r="D67" s="3"/>
    </row>
    <row r="68" spans="4:4" x14ac:dyDescent="0.25">
      <c r="D68" s="3"/>
    </row>
    <row r="69" spans="4:4" x14ac:dyDescent="0.25">
      <c r="D69" s="3"/>
    </row>
    <row r="70" spans="4:4" x14ac:dyDescent="0.25">
      <c r="D70" s="3"/>
    </row>
    <row r="71" spans="4:4" x14ac:dyDescent="0.25">
      <c r="D71" s="3"/>
    </row>
    <row r="72" spans="4:4" x14ac:dyDescent="0.25">
      <c r="D72" s="3"/>
    </row>
    <row r="73" spans="4:4" x14ac:dyDescent="0.25">
      <c r="D73" s="3"/>
    </row>
    <row r="74" spans="4:4" x14ac:dyDescent="0.25">
      <c r="D74" s="3"/>
    </row>
    <row r="75" spans="4:4" x14ac:dyDescent="0.25">
      <c r="D75" s="3"/>
    </row>
    <row r="76" spans="4:4" x14ac:dyDescent="0.25">
      <c r="D76" s="3"/>
    </row>
    <row r="77" spans="4:4" x14ac:dyDescent="0.25">
      <c r="D77" s="3"/>
    </row>
    <row r="78" spans="4:4" x14ac:dyDescent="0.25">
      <c r="D78" s="3"/>
    </row>
    <row r="79" spans="4:4" x14ac:dyDescent="0.25">
      <c r="D79" s="3"/>
    </row>
    <row r="80" spans="4:4" x14ac:dyDescent="0.25">
      <c r="D80" s="3"/>
    </row>
    <row r="81" spans="4:14" x14ac:dyDescent="0.25">
      <c r="D81" s="3"/>
    </row>
    <row r="82" spans="4:14" x14ac:dyDescent="0.25">
      <c r="D82" s="3"/>
    </row>
    <row r="83" spans="4:14" x14ac:dyDescent="0.25">
      <c r="D83" s="3"/>
    </row>
    <row r="84" spans="4:14" x14ac:dyDescent="0.25">
      <c r="D84" s="3"/>
    </row>
    <row r="85" spans="4:14" x14ac:dyDescent="0.25">
      <c r="D85" s="3"/>
    </row>
    <row r="86" spans="4:14" x14ac:dyDescent="0.25">
      <c r="D86" s="3"/>
    </row>
    <row r="87" spans="4:14" x14ac:dyDescent="0.25">
      <c r="D87" s="3"/>
    </row>
    <row r="88" spans="4:14" x14ac:dyDescent="0.25">
      <c r="D88" s="3"/>
    </row>
    <row r="89" spans="4:14" x14ac:dyDescent="0.25">
      <c r="D89" s="3"/>
    </row>
    <row r="90" spans="4:14" x14ac:dyDescent="0.25">
      <c r="D90" s="3"/>
    </row>
    <row r="91" spans="4:14" x14ac:dyDescent="0.25">
      <c r="D91" s="3"/>
    </row>
    <row r="92" spans="4:14" x14ac:dyDescent="0.25">
      <c r="D92" s="3"/>
    </row>
    <row r="93" spans="4:14" x14ac:dyDescent="0.25">
      <c r="D93" s="3"/>
    </row>
    <row r="94" spans="4:14" x14ac:dyDescent="0.25">
      <c r="D94" s="3"/>
    </row>
    <row r="95" spans="4:14" x14ac:dyDescent="0.25">
      <c r="D95" s="3"/>
    </row>
    <row r="96" spans="4:14" x14ac:dyDescent="0.25">
      <c r="I96" s="3"/>
      <c r="K96" s="3"/>
      <c r="M96" s="3"/>
      <c r="N96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Michelson autocorrelation</vt:lpstr>
      <vt:lpstr>Sunspots</vt:lpstr>
      <vt:lpstr>Flow Meters</vt:lpstr>
      <vt:lpstr>Flow Meters Autoregression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2014-09-20T19:13:11Z</dcterms:created>
  <dcterms:modified xsi:type="dcterms:W3CDTF">2016-10-07T15:51:00Z</dcterms:modified>
</cp:coreProperties>
</file>